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definedNames>
    <definedName name="_xlnm.Print_Area" localSheetId="0">Sheet1!$A$2:$S$94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M21" i="1"/>
  <c r="P65" i="1" l="1"/>
  <c r="S34" i="1" l="1"/>
  <c r="S35" i="1"/>
  <c r="S36" i="1"/>
  <c r="S37" i="1"/>
  <c r="S41" i="1"/>
  <c r="S42" i="1"/>
  <c r="S43" i="1"/>
  <c r="S44" i="1"/>
  <c r="S45" i="1"/>
  <c r="S56" i="1"/>
  <c r="S57" i="1"/>
  <c r="S58" i="1"/>
  <c r="S59" i="1"/>
  <c r="S60" i="1"/>
  <c r="S61" i="1"/>
  <c r="S62" i="1"/>
  <c r="S63" i="1"/>
  <c r="S64" i="1"/>
  <c r="O4" i="1" l="1"/>
  <c r="S4" i="1" s="1"/>
  <c r="G4" i="1"/>
  <c r="R65" i="1"/>
  <c r="Q65" i="1"/>
  <c r="N65" i="1"/>
  <c r="L65" i="1"/>
  <c r="K65" i="1"/>
  <c r="J65" i="1"/>
  <c r="O64" i="1"/>
  <c r="M64" i="1"/>
  <c r="G64" i="1"/>
  <c r="O63" i="1"/>
  <c r="M63" i="1"/>
  <c r="G63" i="1"/>
  <c r="O62" i="1"/>
  <c r="M62" i="1"/>
  <c r="O61" i="1"/>
  <c r="M61" i="1"/>
  <c r="G61" i="1"/>
  <c r="O60" i="1"/>
  <c r="M60" i="1"/>
  <c r="G60" i="1"/>
  <c r="O59" i="1"/>
  <c r="M59" i="1"/>
  <c r="G59" i="1"/>
  <c r="O58" i="1"/>
  <c r="M58" i="1"/>
  <c r="G58" i="1"/>
  <c r="O57" i="1"/>
  <c r="M57" i="1"/>
  <c r="G57" i="1"/>
  <c r="O56" i="1"/>
  <c r="M56" i="1"/>
  <c r="G56" i="1"/>
  <c r="O55" i="1"/>
  <c r="S55" i="1" s="1"/>
  <c r="M55" i="1"/>
  <c r="G55" i="1"/>
  <c r="O54" i="1"/>
  <c r="S54" i="1" s="1"/>
  <c r="M54" i="1"/>
  <c r="G54" i="1"/>
  <c r="O53" i="1"/>
  <c r="S53" i="1" s="1"/>
  <c r="M53" i="1"/>
  <c r="G53" i="1"/>
  <c r="O52" i="1"/>
  <c r="S52" i="1" s="1"/>
  <c r="M52" i="1"/>
  <c r="G52" i="1"/>
  <c r="O51" i="1"/>
  <c r="S51" i="1" s="1"/>
  <c r="M51" i="1"/>
  <c r="G51" i="1"/>
  <c r="O50" i="1"/>
  <c r="S50" i="1" s="1"/>
  <c r="M50" i="1"/>
  <c r="G50" i="1"/>
  <c r="O49" i="1"/>
  <c r="S49" i="1" s="1"/>
  <c r="M49" i="1"/>
  <c r="G49" i="1"/>
  <c r="O48" i="1"/>
  <c r="S48" i="1" s="1"/>
  <c r="M48" i="1"/>
  <c r="G48" i="1"/>
  <c r="O47" i="1"/>
  <c r="S47" i="1" s="1"/>
  <c r="M47" i="1"/>
  <c r="G47" i="1"/>
  <c r="O46" i="1"/>
  <c r="S46" i="1" s="1"/>
  <c r="M46" i="1"/>
  <c r="G46" i="1"/>
  <c r="O45" i="1"/>
  <c r="M45" i="1"/>
  <c r="G45" i="1"/>
  <c r="O44" i="1"/>
  <c r="M44" i="1"/>
  <c r="G44" i="1"/>
  <c r="O43" i="1"/>
  <c r="M43" i="1"/>
  <c r="G43" i="1"/>
  <c r="O42" i="1"/>
  <c r="M42" i="1"/>
  <c r="G42" i="1"/>
  <c r="O41" i="1"/>
  <c r="M41" i="1"/>
  <c r="G41" i="1"/>
  <c r="O40" i="1"/>
  <c r="S40" i="1" s="1"/>
  <c r="M40" i="1"/>
  <c r="G40" i="1"/>
  <c r="O39" i="1"/>
  <c r="S39" i="1" s="1"/>
  <c r="M39" i="1"/>
  <c r="G39" i="1"/>
  <c r="O38" i="1"/>
  <c r="S38" i="1" s="1"/>
  <c r="M38" i="1"/>
  <c r="G38" i="1"/>
  <c r="O33" i="1"/>
  <c r="S33" i="1" s="1"/>
  <c r="M33" i="1"/>
  <c r="G33" i="1"/>
  <c r="O32" i="1"/>
  <c r="S32" i="1" s="1"/>
  <c r="M32" i="1"/>
  <c r="G32" i="1"/>
  <c r="O31" i="1"/>
  <c r="S31" i="1" s="1"/>
  <c r="M31" i="1"/>
  <c r="G31" i="1"/>
  <c r="O30" i="1"/>
  <c r="S30" i="1" s="1"/>
  <c r="M30" i="1"/>
  <c r="G30" i="1"/>
  <c r="O29" i="1"/>
  <c r="S29" i="1" s="1"/>
  <c r="M29" i="1"/>
  <c r="G29" i="1"/>
  <c r="O28" i="1"/>
  <c r="S28" i="1" s="1"/>
  <c r="M28" i="1"/>
  <c r="G28" i="1"/>
  <c r="O27" i="1"/>
  <c r="S27" i="1" s="1"/>
  <c r="M27" i="1"/>
  <c r="G27" i="1"/>
  <c r="O26" i="1"/>
  <c r="S26" i="1" s="1"/>
  <c r="M26" i="1"/>
  <c r="G26" i="1"/>
  <c r="O25" i="1"/>
  <c r="S25" i="1" s="1"/>
  <c r="M25" i="1"/>
  <c r="G25" i="1"/>
  <c r="O24" i="1"/>
  <c r="S24" i="1" s="1"/>
  <c r="M24" i="1"/>
  <c r="G24" i="1"/>
  <c r="O23" i="1"/>
  <c r="S23" i="1" s="1"/>
  <c r="M23" i="1"/>
  <c r="G23" i="1"/>
  <c r="O22" i="1"/>
  <c r="S22" i="1" s="1"/>
  <c r="M22" i="1"/>
  <c r="G22" i="1"/>
  <c r="O20" i="1"/>
  <c r="S20" i="1" s="1"/>
  <c r="M20" i="1"/>
  <c r="G20" i="1"/>
  <c r="O19" i="1"/>
  <c r="S19" i="1" s="1"/>
  <c r="M19" i="1"/>
  <c r="G19" i="1"/>
  <c r="O18" i="1"/>
  <c r="S18" i="1" s="1"/>
  <c r="M18" i="1"/>
  <c r="G18" i="1"/>
  <c r="O17" i="1"/>
  <c r="S17" i="1" s="1"/>
  <c r="M17" i="1"/>
  <c r="G17" i="1"/>
  <c r="O16" i="1"/>
  <c r="S16" i="1" s="1"/>
  <c r="M16" i="1"/>
  <c r="G16" i="1"/>
  <c r="O15" i="1"/>
  <c r="S15" i="1" s="1"/>
  <c r="M15" i="1"/>
  <c r="G15" i="1"/>
  <c r="O14" i="1"/>
  <c r="S14" i="1" s="1"/>
  <c r="M14" i="1"/>
  <c r="G14" i="1"/>
  <c r="O13" i="1"/>
  <c r="S13" i="1" s="1"/>
  <c r="M13" i="1"/>
  <c r="G13" i="1"/>
  <c r="O12" i="1"/>
  <c r="S12" i="1" s="1"/>
  <c r="M12" i="1"/>
  <c r="G12" i="1"/>
  <c r="O11" i="1"/>
  <c r="S11" i="1" s="1"/>
  <c r="M11" i="1"/>
  <c r="G11" i="1"/>
  <c r="O10" i="1"/>
  <c r="S10" i="1" s="1"/>
  <c r="M10" i="1"/>
  <c r="G10" i="1"/>
  <c r="O9" i="1"/>
  <c r="S9" i="1" s="1"/>
  <c r="M9" i="1"/>
  <c r="G9" i="1"/>
  <c r="O8" i="1"/>
  <c r="S8" i="1" s="1"/>
  <c r="M8" i="1"/>
  <c r="G8" i="1"/>
  <c r="O7" i="1"/>
  <c r="S7" i="1" s="1"/>
  <c r="M7" i="1"/>
  <c r="G7" i="1"/>
  <c r="O6" i="1"/>
  <c r="S6" i="1" s="1"/>
  <c r="M6" i="1"/>
  <c r="G6" i="1"/>
  <c r="O5" i="1"/>
  <c r="S5" i="1" s="1"/>
  <c r="M5" i="1"/>
  <c r="G5" i="1"/>
  <c r="M4" i="1"/>
  <c r="P84" i="1" l="1"/>
  <c r="P83" i="1"/>
  <c r="P74" i="1"/>
  <c r="P71" i="1"/>
  <c r="P77" i="1"/>
  <c r="P69" i="1"/>
  <c r="P67" i="1"/>
  <c r="P82" i="1"/>
  <c r="P73" i="1"/>
  <c r="P78" i="1"/>
  <c r="P75" i="1"/>
  <c r="P80" i="1"/>
  <c r="P72" i="1"/>
  <c r="P79" i="1"/>
  <c r="P70" i="1"/>
  <c r="P68" i="1"/>
  <c r="P76" i="1"/>
  <c r="R67" i="1"/>
  <c r="Q67" i="1"/>
  <c r="J77" i="1"/>
  <c r="K84" i="1"/>
  <c r="J68" i="1"/>
  <c r="K73" i="1"/>
  <c r="K82" i="1"/>
  <c r="J67" i="1"/>
  <c r="L70" i="1"/>
  <c r="K72" i="1"/>
  <c r="K75" i="1"/>
  <c r="K77" i="1"/>
  <c r="K79" i="1"/>
  <c r="K81" i="1"/>
  <c r="K83" i="1"/>
  <c r="N84" i="1"/>
  <c r="J84" i="1"/>
  <c r="N83" i="1"/>
  <c r="J83" i="1"/>
  <c r="N82" i="1"/>
  <c r="J82" i="1"/>
  <c r="N81" i="1"/>
  <c r="J81" i="1"/>
  <c r="N80" i="1"/>
  <c r="J80" i="1"/>
  <c r="N79" i="1"/>
  <c r="J79" i="1"/>
  <c r="N78" i="1"/>
  <c r="J78" i="1"/>
  <c r="N77" i="1"/>
  <c r="N76" i="1"/>
  <c r="J76" i="1"/>
  <c r="N75" i="1"/>
  <c r="J75" i="1"/>
  <c r="N74" i="1"/>
  <c r="J74" i="1"/>
  <c r="N73" i="1"/>
  <c r="J73" i="1"/>
  <c r="N72" i="1"/>
  <c r="J72" i="1"/>
  <c r="K71" i="1"/>
  <c r="K70" i="1"/>
  <c r="Q69" i="1"/>
  <c r="L69" i="1"/>
  <c r="R68" i="1"/>
  <c r="I67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I72" i="1"/>
  <c r="N71" i="1"/>
  <c r="J71" i="1"/>
  <c r="N70" i="1"/>
  <c r="J70" i="1"/>
  <c r="K69" i="1"/>
  <c r="Q68" i="1"/>
  <c r="L68" i="1"/>
  <c r="L67" i="1"/>
  <c r="Q84" i="1"/>
  <c r="L84" i="1"/>
  <c r="Q83" i="1"/>
  <c r="L83" i="1"/>
  <c r="Q82" i="1"/>
  <c r="L82" i="1"/>
  <c r="O82" i="1" s="1"/>
  <c r="Q81" i="1"/>
  <c r="L81" i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R71" i="1"/>
  <c r="R70" i="1"/>
  <c r="I70" i="1"/>
  <c r="N69" i="1"/>
  <c r="J69" i="1"/>
  <c r="K68" i="1"/>
  <c r="K67" i="1"/>
  <c r="O65" i="1"/>
  <c r="N67" i="1"/>
  <c r="N68" i="1"/>
  <c r="Q70" i="1"/>
  <c r="Q71" i="1"/>
  <c r="M65" i="1"/>
  <c r="R69" i="1"/>
  <c r="S65" i="1"/>
  <c r="I69" i="1"/>
  <c r="L71" i="1"/>
  <c r="K74" i="1"/>
  <c r="K76" i="1"/>
  <c r="K78" i="1"/>
  <c r="K80" i="1"/>
  <c r="P88" i="1" l="1"/>
  <c r="P90" i="1" s="1"/>
  <c r="P85" i="1"/>
  <c r="O76" i="1"/>
  <c r="S76" i="1" s="1"/>
  <c r="O84" i="1"/>
  <c r="S84" i="1" s="1"/>
  <c r="O71" i="1"/>
  <c r="S71" i="1" s="1"/>
  <c r="O72" i="1"/>
  <c r="S72" i="1" s="1"/>
  <c r="O77" i="1"/>
  <c r="S77" i="1" s="1"/>
  <c r="O81" i="1"/>
  <c r="S81" i="1" s="1"/>
  <c r="O73" i="1"/>
  <c r="S73" i="1" s="1"/>
  <c r="O80" i="1"/>
  <c r="S80" i="1" s="1"/>
  <c r="O79" i="1"/>
  <c r="S79" i="1" s="1"/>
  <c r="O75" i="1"/>
  <c r="S75" i="1" s="1"/>
  <c r="O74" i="1"/>
  <c r="S74" i="1" s="1"/>
  <c r="O78" i="1"/>
  <c r="S78" i="1" s="1"/>
  <c r="K89" i="1"/>
  <c r="L89" i="1"/>
  <c r="O83" i="1"/>
  <c r="L88" i="1"/>
  <c r="O67" i="1"/>
  <c r="S67" i="1" s="1"/>
  <c r="L85" i="1"/>
  <c r="M71" i="1"/>
  <c r="N89" i="1"/>
  <c r="N85" i="1"/>
  <c r="N88" i="1"/>
  <c r="K85" i="1"/>
  <c r="K88" i="1"/>
  <c r="M69" i="1"/>
  <c r="Q89" i="1"/>
  <c r="Q88" i="1"/>
  <c r="Q85" i="1"/>
  <c r="R85" i="1"/>
  <c r="R88" i="1"/>
  <c r="M72" i="1"/>
  <c r="M74" i="1"/>
  <c r="M76" i="1"/>
  <c r="M78" i="1"/>
  <c r="M80" i="1"/>
  <c r="S82" i="1"/>
  <c r="M82" i="1"/>
  <c r="M84" i="1"/>
  <c r="O70" i="1"/>
  <c r="S70" i="1" s="1"/>
  <c r="M68" i="1"/>
  <c r="O68" i="1"/>
  <c r="S68" i="1" s="1"/>
  <c r="M70" i="1"/>
  <c r="R89" i="1"/>
  <c r="M67" i="1"/>
  <c r="J85" i="1"/>
  <c r="J88" i="1"/>
  <c r="O69" i="1"/>
  <c r="S69" i="1" s="1"/>
  <c r="M73" i="1"/>
  <c r="M75" i="1"/>
  <c r="M77" i="1"/>
  <c r="M79" i="1"/>
  <c r="M81" i="1"/>
  <c r="M83" i="1"/>
  <c r="J89" i="1"/>
  <c r="J93" i="1" l="1"/>
  <c r="P86" i="1"/>
  <c r="P91" i="1"/>
  <c r="O89" i="1"/>
  <c r="K90" i="1"/>
  <c r="K91" i="1" s="1"/>
  <c r="J92" i="1"/>
  <c r="N90" i="1"/>
  <c r="N91" i="1" s="1"/>
  <c r="M89" i="1"/>
  <c r="J90" i="1"/>
  <c r="J91" i="1" s="1"/>
  <c r="S83" i="1"/>
  <c r="S89" i="1" s="1"/>
  <c r="L90" i="1"/>
  <c r="L91" i="1" s="1"/>
  <c r="J86" i="1"/>
  <c r="Q86" i="1"/>
  <c r="N86" i="1"/>
  <c r="M85" i="1"/>
  <c r="M88" i="1"/>
  <c r="Q90" i="1"/>
  <c r="Q91" i="1" s="1"/>
  <c r="O85" i="1"/>
  <c r="L86" i="1"/>
  <c r="S88" i="1"/>
  <c r="R90" i="1"/>
  <c r="R91" i="1" s="1"/>
  <c r="K86" i="1"/>
  <c r="O88" i="1"/>
  <c r="R86" i="1"/>
  <c r="O90" i="1" l="1"/>
  <c r="O91" i="1" s="1"/>
  <c r="M90" i="1"/>
  <c r="M91" i="1" s="1"/>
  <c r="J94" i="1"/>
  <c r="S85" i="1"/>
  <c r="S90" i="1"/>
  <c r="M86" i="1"/>
  <c r="O86" i="1"/>
  <c r="J95" i="1" l="1"/>
  <c r="S91" i="1"/>
  <c r="S86" i="1"/>
</calcChain>
</file>

<file path=xl/comments1.xml><?xml version="1.0" encoding="utf-8"?>
<comments xmlns="http://schemas.openxmlformats.org/spreadsheetml/2006/main">
  <authors>
    <author>Author</author>
  </authors>
  <commentList>
    <comment ref="R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R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 васпитачица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pokloni za NG premešteni na konto 416/
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400000 za otpremninu-Sonja Bogdanović
200000 pomoć-smrtni sl.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3350000 za 21 jubilarca i 500000 za paketice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3350000 za 21 jubilarca i 500000 za paketice</t>
        </r>
      </text>
    </comment>
    <comment ref="S1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12000000 струја
1500000 угаљ
1150000 гас
</t>
        </r>
      </text>
    </comment>
    <comment ref="Q1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325000 осигурање
</t>
        </r>
      </text>
    </comment>
    <comment ref="Q2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IZLET
</t>
        </r>
      </text>
    </comment>
    <comment ref="K4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250000 ZA SERVIS KLIMA
50000 SERVIS LIFTA</t>
        </r>
      </text>
    </comment>
    <comment ref="S4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KANC.MAT.400000
PROSV.PREGLED 105000
BIROSERVIS 120000
RADNA INIFORMA 450000</t>
        </r>
      </text>
    </comment>
    <comment ref="J4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IMALI SMO 300.000 I DODALI NAM 200.000</t>
        </r>
      </text>
    </comment>
    <comment ref="N4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100000 REDOVNO
</t>
        </r>
      </text>
    </comment>
    <comment ref="N6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2600000 REDOVAN PLAN
248000 PČELICA BEE BOT</t>
        </r>
      </text>
    </comment>
    <comment ref="J8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NOVA CRVENKA I
BUBAMARA</t>
        </r>
      </text>
    </comment>
  </commentList>
</comments>
</file>

<file path=xl/sharedStrings.xml><?xml version="1.0" encoding="utf-8"?>
<sst xmlns="http://schemas.openxmlformats.org/spreadsheetml/2006/main" count="151" uniqueCount="143">
  <si>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</si>
  <si>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</si>
  <si>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</si>
  <si>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</si>
  <si>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</si>
  <si>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</si>
  <si>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</si>
  <si>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</si>
  <si>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</si>
  <si>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</si>
  <si>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</si>
  <si>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</si>
  <si>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</si>
  <si>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</si>
  <si>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</si>
  <si>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</si>
  <si>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</si>
  <si>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</si>
  <si>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</si>
  <si>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</si>
  <si>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</si>
  <si>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</si>
  <si>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</si>
  <si>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</si>
  <si>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</si>
  <si>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</si>
  <si>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</si>
  <si>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</si>
  <si>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</si>
  <si>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</si>
  <si>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</si>
  <si>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</si>
  <si>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</si>
  <si>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</si>
  <si>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</si>
  <si>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</si>
  <si>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</si>
  <si>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</si>
  <si>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</si>
  <si>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</si>
  <si>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</si>
  <si>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</si>
  <si>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</si>
  <si>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</si>
  <si>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</si>
  <si>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</si>
  <si>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</si>
  <si>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</si>
  <si>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</si>
  <si>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</si>
  <si>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</si>
  <si>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</si>
  <si>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</si>
  <si>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</si>
  <si>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</si>
  <si>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</si>
  <si>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</si>
  <si>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</si>
  <si>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</si>
  <si>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</si>
  <si>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</si>
  <si>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</si>
  <si>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</si>
  <si>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</si>
  <si>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</si>
  <si>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</si>
  <si>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</si>
  <si>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</si>
  <si>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</si>
  <si>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</si>
  <si>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</si>
  <si>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</si>
  <si>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</si>
  <si>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</si>
  <si>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</si>
  <si>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</si>
  <si>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</si>
  <si>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</si>
  <si>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</si>
  <si>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</si>
  <si>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</si>
  <si>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</si>
  <si>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</si>
  <si>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</si>
  <si>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</si>
  <si>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</si>
  <si>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</si>
  <si>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</si>
  <si>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</si>
  <si>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</si>
  <si>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</si>
  <si>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</si>
  <si>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</si>
  <si>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</si>
  <si>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</si>
  <si>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</si>
  <si>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</si>
  <si>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</si>
  <si>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</si>
  <si>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</si>
  <si>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</si>
  <si>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</si>
  <si>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</si>
  <si>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</si>
  <si>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</si>
  <si>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</si>
  <si>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</si>
  <si>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</si>
  <si>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</si>
  <si>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</si>
  <si>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</si>
  <si>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</si>
  <si>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</si>
  <si>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</si>
  <si>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</si>
  <si>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</si>
  <si>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</si>
  <si>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</si>
  <si>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</si>
  <si>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</si>
  <si>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</si>
  <si>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</si>
  <si>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</si>
  <si>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</si>
  <si>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</si>
  <si>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</si>
  <si>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</si>
  <si>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</si>
  <si>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</si>
  <si>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</si>
  <si>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</si>
  <si>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</si>
  <si>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</si>
  <si>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 xml:space="preserve">Рачунарска опрема - сервис рачунара </t>
  </si>
  <si>
    <t>Вртић Нова Црвенка</t>
  </si>
  <si>
    <t>Вртић Бубамара</t>
  </si>
  <si>
    <t>Неутр. средс.донација из ран.година-Савет нац.зај,мађара
(15)</t>
  </si>
  <si>
    <t>Добр.трансф.од физичких и правних лица            (08)</t>
  </si>
  <si>
    <t>Приходи из осталих извора (07 Бамби,08 Донација и 16 Родитељски динар)</t>
  </si>
  <si>
    <t>Финансијски план за 2024. годину</t>
  </si>
  <si>
    <t>21+104</t>
  </si>
  <si>
    <t>4235</t>
  </si>
  <si>
    <t>Стручне услуге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</si>
</sst>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R_S_D_-;\-* #,##0\ _R_S_D_-;_-* &quot;-&quot;\ _R_S_D_-;_-@_-"/>
    <numFmt numFmtId="164" formatCode="_-* #,##0.00_-;\-* #,##0.00_-;_-* &quot;-&quot;??_-;_-@_-"/>
    <numFmt numFmtId="165" formatCode="_-* #,##0.00\ _R_S_D_-;\-* #,##0.00\ _R_S_D_-;_-* &quot;-&quot;\ _R_S_D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164" fontId="2" fillId="0" borderId="0" xfId="1" applyFont="1"/>
    <xf numFmtId="164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6" xfId="0" applyBorder="1"/>
    <xf numFmtId="0" fontId="18" fillId="0" borderId="1" xfId="0" applyFont="1" applyBorder="1"/>
    <xf numFmtId="165" fontId="18" fillId="0" borderId="1" xfId="2" applyNumberFormat="1" applyFont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tabSelected="1" topLeftCell="F1" zoomScale="83" zoomScaleNormal="83" workbookViewId="0">
      <selection activeCell="J9" sqref="J9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57.28515625" style="1" customWidth="1"/>
    <col min="9" max="9" width="5.85546875" style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6" width="16" style="1" customWidth="1"/>
    <col min="17" max="17" width="16.7109375" style="1" customWidth="1"/>
    <col min="18" max="18" width="15.7109375" style="1" customWidth="1"/>
    <col min="19" max="19" width="15.5703125" style="1" customWidth="1"/>
    <col min="20" max="251" width="9.140625" style="1"/>
    <col min="252" max="256" width="9.140625" style="1" customWidth="1"/>
    <col min="257" max="257" width="6.140625" style="1" bestFit="1" customWidth="1"/>
    <col min="258" max="258" width="7.42578125" style="1" customWidth="1"/>
    <col min="259" max="259" width="63.28515625" style="1" bestFit="1" customWidth="1"/>
    <col min="260" max="260" width="4" style="1" bestFit="1" customWidth="1"/>
    <col min="261" max="261" width="9.140625" style="1" customWidth="1"/>
    <col min="262" max="262" width="16.7109375" style="1" customWidth="1"/>
    <col min="263" max="263" width="15.5703125" style="1" bestFit="1" customWidth="1"/>
    <col min="264" max="264" width="9.140625" style="1" customWidth="1"/>
    <col min="265" max="266" width="15.140625" style="1" customWidth="1"/>
    <col min="267" max="267" width="9.140625" style="1" customWidth="1"/>
    <col min="268" max="269" width="16" style="1" customWidth="1"/>
    <col min="270" max="270" width="16.7109375" style="1" customWidth="1"/>
    <col min="271" max="271" width="9.140625" style="1" customWidth="1"/>
    <col min="272" max="272" width="16" style="1" bestFit="1" customWidth="1"/>
    <col min="273" max="273" width="9.140625" style="1" customWidth="1"/>
    <col min="274" max="274" width="16" style="1" customWidth="1"/>
    <col min="275" max="507" width="9.140625" style="1"/>
    <col min="508" max="512" width="9.140625" style="1" customWidth="1"/>
    <col min="513" max="513" width="6.140625" style="1" bestFit="1" customWidth="1"/>
    <col min="514" max="514" width="7.42578125" style="1" customWidth="1"/>
    <col min="515" max="515" width="63.28515625" style="1" bestFit="1" customWidth="1"/>
    <col min="516" max="516" width="4" style="1" bestFit="1" customWidth="1"/>
    <col min="517" max="517" width="9.140625" style="1" customWidth="1"/>
    <col min="518" max="518" width="16.7109375" style="1" customWidth="1"/>
    <col min="519" max="519" width="15.5703125" style="1" bestFit="1" customWidth="1"/>
    <col min="520" max="520" width="9.140625" style="1" customWidth="1"/>
    <col min="521" max="522" width="15.140625" style="1" customWidth="1"/>
    <col min="523" max="523" width="9.140625" style="1" customWidth="1"/>
    <col min="524" max="525" width="16" style="1" customWidth="1"/>
    <col min="526" max="526" width="16.7109375" style="1" customWidth="1"/>
    <col min="527" max="527" width="9.140625" style="1" customWidth="1"/>
    <col min="528" max="528" width="16" style="1" bestFit="1" customWidth="1"/>
    <col min="529" max="529" width="9.140625" style="1" customWidth="1"/>
    <col min="530" max="530" width="16" style="1" customWidth="1"/>
    <col min="531" max="763" width="9.140625" style="1"/>
    <col min="764" max="768" width="9.140625" style="1" customWidth="1"/>
    <col min="769" max="769" width="6.140625" style="1" bestFit="1" customWidth="1"/>
    <col min="770" max="770" width="7.42578125" style="1" customWidth="1"/>
    <col min="771" max="771" width="63.28515625" style="1" bestFit="1" customWidth="1"/>
    <col min="772" max="772" width="4" style="1" bestFit="1" customWidth="1"/>
    <col min="773" max="773" width="9.140625" style="1" customWidth="1"/>
    <col min="774" max="774" width="16.7109375" style="1" customWidth="1"/>
    <col min="775" max="775" width="15.5703125" style="1" bestFit="1" customWidth="1"/>
    <col min="776" max="776" width="9.140625" style="1" customWidth="1"/>
    <col min="777" max="778" width="15.140625" style="1" customWidth="1"/>
    <col min="779" max="779" width="9.140625" style="1" customWidth="1"/>
    <col min="780" max="781" width="16" style="1" customWidth="1"/>
    <col min="782" max="782" width="16.7109375" style="1" customWidth="1"/>
    <col min="783" max="783" width="9.140625" style="1" customWidth="1"/>
    <col min="784" max="784" width="16" style="1" bestFit="1" customWidth="1"/>
    <col min="785" max="785" width="9.140625" style="1" customWidth="1"/>
    <col min="786" max="786" width="16" style="1" customWidth="1"/>
    <col min="787" max="1019" width="9.140625" style="1"/>
    <col min="1020" max="1024" width="9.140625" style="1" customWidth="1"/>
    <col min="1025" max="1025" width="6.140625" style="1" bestFit="1" customWidth="1"/>
    <col min="1026" max="1026" width="7.42578125" style="1" customWidth="1"/>
    <col min="1027" max="1027" width="63.28515625" style="1" bestFit="1" customWidth="1"/>
    <col min="1028" max="1028" width="4" style="1" bestFit="1" customWidth="1"/>
    <col min="1029" max="1029" width="9.140625" style="1" customWidth="1"/>
    <col min="1030" max="1030" width="16.7109375" style="1" customWidth="1"/>
    <col min="1031" max="1031" width="15.5703125" style="1" bestFit="1" customWidth="1"/>
    <col min="1032" max="1032" width="9.140625" style="1" customWidth="1"/>
    <col min="1033" max="1034" width="15.140625" style="1" customWidth="1"/>
    <col min="1035" max="1035" width="9.140625" style="1" customWidth="1"/>
    <col min="1036" max="1037" width="16" style="1" customWidth="1"/>
    <col min="1038" max="1038" width="16.7109375" style="1" customWidth="1"/>
    <col min="1039" max="1039" width="9.140625" style="1" customWidth="1"/>
    <col min="1040" max="1040" width="16" style="1" bestFit="1" customWidth="1"/>
    <col min="1041" max="1041" width="9.140625" style="1" customWidth="1"/>
    <col min="1042" max="1042" width="16" style="1" customWidth="1"/>
    <col min="1043" max="1275" width="9.140625" style="1"/>
    <col min="1276" max="1280" width="9.140625" style="1" customWidth="1"/>
    <col min="1281" max="1281" width="6.140625" style="1" bestFit="1" customWidth="1"/>
    <col min="1282" max="1282" width="7.42578125" style="1" customWidth="1"/>
    <col min="1283" max="1283" width="63.28515625" style="1" bestFit="1" customWidth="1"/>
    <col min="1284" max="1284" width="4" style="1" bestFit="1" customWidth="1"/>
    <col min="1285" max="1285" width="9.140625" style="1" customWidth="1"/>
    <col min="1286" max="1286" width="16.7109375" style="1" customWidth="1"/>
    <col min="1287" max="1287" width="15.5703125" style="1" bestFit="1" customWidth="1"/>
    <col min="1288" max="1288" width="9.140625" style="1" customWidth="1"/>
    <col min="1289" max="1290" width="15.140625" style="1" customWidth="1"/>
    <col min="1291" max="1291" width="9.140625" style="1" customWidth="1"/>
    <col min="1292" max="1293" width="16" style="1" customWidth="1"/>
    <col min="1294" max="1294" width="16.7109375" style="1" customWidth="1"/>
    <col min="1295" max="1295" width="9.140625" style="1" customWidth="1"/>
    <col min="1296" max="1296" width="16" style="1" bestFit="1" customWidth="1"/>
    <col min="1297" max="1297" width="9.140625" style="1" customWidth="1"/>
    <col min="1298" max="1298" width="16" style="1" customWidth="1"/>
    <col min="1299" max="1531" width="9.140625" style="1"/>
    <col min="1532" max="1536" width="9.140625" style="1" customWidth="1"/>
    <col min="1537" max="1537" width="6.140625" style="1" bestFit="1" customWidth="1"/>
    <col min="1538" max="1538" width="7.42578125" style="1" customWidth="1"/>
    <col min="1539" max="1539" width="63.28515625" style="1" bestFit="1" customWidth="1"/>
    <col min="1540" max="1540" width="4" style="1" bestFit="1" customWidth="1"/>
    <col min="1541" max="1541" width="9.140625" style="1" customWidth="1"/>
    <col min="1542" max="1542" width="16.7109375" style="1" customWidth="1"/>
    <col min="1543" max="1543" width="15.5703125" style="1" bestFit="1" customWidth="1"/>
    <col min="1544" max="1544" width="9.140625" style="1" customWidth="1"/>
    <col min="1545" max="1546" width="15.140625" style="1" customWidth="1"/>
    <col min="1547" max="1547" width="9.140625" style="1" customWidth="1"/>
    <col min="1548" max="1549" width="16" style="1" customWidth="1"/>
    <col min="1550" max="1550" width="16.7109375" style="1" customWidth="1"/>
    <col min="1551" max="1551" width="9.140625" style="1" customWidth="1"/>
    <col min="1552" max="1552" width="16" style="1" bestFit="1" customWidth="1"/>
    <col min="1553" max="1553" width="9.140625" style="1" customWidth="1"/>
    <col min="1554" max="1554" width="16" style="1" customWidth="1"/>
    <col min="1555" max="1787" width="9.140625" style="1"/>
    <col min="1788" max="1792" width="9.140625" style="1" customWidth="1"/>
    <col min="1793" max="1793" width="6.140625" style="1" bestFit="1" customWidth="1"/>
    <col min="1794" max="1794" width="7.42578125" style="1" customWidth="1"/>
    <col min="1795" max="1795" width="63.28515625" style="1" bestFit="1" customWidth="1"/>
    <col min="1796" max="1796" width="4" style="1" bestFit="1" customWidth="1"/>
    <col min="1797" max="1797" width="9.140625" style="1" customWidth="1"/>
    <col min="1798" max="1798" width="16.7109375" style="1" customWidth="1"/>
    <col min="1799" max="1799" width="15.5703125" style="1" bestFit="1" customWidth="1"/>
    <col min="1800" max="1800" width="9.140625" style="1" customWidth="1"/>
    <col min="1801" max="1802" width="15.140625" style="1" customWidth="1"/>
    <col min="1803" max="1803" width="9.140625" style="1" customWidth="1"/>
    <col min="1804" max="1805" width="16" style="1" customWidth="1"/>
    <col min="1806" max="1806" width="16.7109375" style="1" customWidth="1"/>
    <col min="1807" max="1807" width="9.140625" style="1" customWidth="1"/>
    <col min="1808" max="1808" width="16" style="1" bestFit="1" customWidth="1"/>
    <col min="1809" max="1809" width="9.140625" style="1" customWidth="1"/>
    <col min="1810" max="1810" width="16" style="1" customWidth="1"/>
    <col min="1811" max="2043" width="9.140625" style="1"/>
    <col min="2044" max="2048" width="9.140625" style="1" customWidth="1"/>
    <col min="2049" max="2049" width="6.140625" style="1" bestFit="1" customWidth="1"/>
    <col min="2050" max="2050" width="7.42578125" style="1" customWidth="1"/>
    <col min="2051" max="2051" width="63.28515625" style="1" bestFit="1" customWidth="1"/>
    <col min="2052" max="2052" width="4" style="1" bestFit="1" customWidth="1"/>
    <col min="2053" max="2053" width="9.140625" style="1" customWidth="1"/>
    <col min="2054" max="2054" width="16.7109375" style="1" customWidth="1"/>
    <col min="2055" max="2055" width="15.5703125" style="1" bestFit="1" customWidth="1"/>
    <col min="2056" max="2056" width="9.140625" style="1" customWidth="1"/>
    <col min="2057" max="2058" width="15.140625" style="1" customWidth="1"/>
    <col min="2059" max="2059" width="9.140625" style="1" customWidth="1"/>
    <col min="2060" max="2061" width="16" style="1" customWidth="1"/>
    <col min="2062" max="2062" width="16.7109375" style="1" customWidth="1"/>
    <col min="2063" max="2063" width="9.140625" style="1" customWidth="1"/>
    <col min="2064" max="2064" width="16" style="1" bestFit="1" customWidth="1"/>
    <col min="2065" max="2065" width="9.140625" style="1" customWidth="1"/>
    <col min="2066" max="2066" width="16" style="1" customWidth="1"/>
    <col min="2067" max="2299" width="9.140625" style="1"/>
    <col min="2300" max="2304" width="9.140625" style="1" customWidth="1"/>
    <col min="2305" max="2305" width="6.140625" style="1" bestFit="1" customWidth="1"/>
    <col min="2306" max="2306" width="7.42578125" style="1" customWidth="1"/>
    <col min="2307" max="2307" width="63.28515625" style="1" bestFit="1" customWidth="1"/>
    <col min="2308" max="2308" width="4" style="1" bestFit="1" customWidth="1"/>
    <col min="2309" max="2309" width="9.140625" style="1" customWidth="1"/>
    <col min="2310" max="2310" width="16.7109375" style="1" customWidth="1"/>
    <col min="2311" max="2311" width="15.5703125" style="1" bestFit="1" customWidth="1"/>
    <col min="2312" max="2312" width="9.140625" style="1" customWidth="1"/>
    <col min="2313" max="2314" width="15.140625" style="1" customWidth="1"/>
    <col min="2315" max="2315" width="9.140625" style="1" customWidth="1"/>
    <col min="2316" max="2317" width="16" style="1" customWidth="1"/>
    <col min="2318" max="2318" width="16.7109375" style="1" customWidth="1"/>
    <col min="2319" max="2319" width="9.140625" style="1" customWidth="1"/>
    <col min="2320" max="2320" width="16" style="1" bestFit="1" customWidth="1"/>
    <col min="2321" max="2321" width="9.140625" style="1" customWidth="1"/>
    <col min="2322" max="2322" width="16" style="1" customWidth="1"/>
    <col min="2323" max="2555" width="9.140625" style="1"/>
    <col min="2556" max="2560" width="9.140625" style="1" customWidth="1"/>
    <col min="2561" max="2561" width="6.140625" style="1" bestFit="1" customWidth="1"/>
    <col min="2562" max="2562" width="7.42578125" style="1" customWidth="1"/>
    <col min="2563" max="2563" width="63.28515625" style="1" bestFit="1" customWidth="1"/>
    <col min="2564" max="2564" width="4" style="1" bestFit="1" customWidth="1"/>
    <col min="2565" max="2565" width="9.140625" style="1" customWidth="1"/>
    <col min="2566" max="2566" width="16.7109375" style="1" customWidth="1"/>
    <col min="2567" max="2567" width="15.5703125" style="1" bestFit="1" customWidth="1"/>
    <col min="2568" max="2568" width="9.140625" style="1" customWidth="1"/>
    <col min="2569" max="2570" width="15.140625" style="1" customWidth="1"/>
    <col min="2571" max="2571" width="9.140625" style="1" customWidth="1"/>
    <col min="2572" max="2573" width="16" style="1" customWidth="1"/>
    <col min="2574" max="2574" width="16.7109375" style="1" customWidth="1"/>
    <col min="2575" max="2575" width="9.140625" style="1" customWidth="1"/>
    <col min="2576" max="2576" width="16" style="1" bestFit="1" customWidth="1"/>
    <col min="2577" max="2577" width="9.140625" style="1" customWidth="1"/>
    <col min="2578" max="2578" width="16" style="1" customWidth="1"/>
    <col min="2579" max="2811" width="9.140625" style="1"/>
    <col min="2812" max="2816" width="9.140625" style="1" customWidth="1"/>
    <col min="2817" max="2817" width="6.140625" style="1" bestFit="1" customWidth="1"/>
    <col min="2818" max="2818" width="7.42578125" style="1" customWidth="1"/>
    <col min="2819" max="2819" width="63.28515625" style="1" bestFit="1" customWidth="1"/>
    <col min="2820" max="2820" width="4" style="1" bestFit="1" customWidth="1"/>
    <col min="2821" max="2821" width="9.140625" style="1" customWidth="1"/>
    <col min="2822" max="2822" width="16.7109375" style="1" customWidth="1"/>
    <col min="2823" max="2823" width="15.5703125" style="1" bestFit="1" customWidth="1"/>
    <col min="2824" max="2824" width="9.140625" style="1" customWidth="1"/>
    <col min="2825" max="2826" width="15.140625" style="1" customWidth="1"/>
    <col min="2827" max="2827" width="9.140625" style="1" customWidth="1"/>
    <col min="2828" max="2829" width="16" style="1" customWidth="1"/>
    <col min="2830" max="2830" width="16.7109375" style="1" customWidth="1"/>
    <col min="2831" max="2831" width="9.140625" style="1" customWidth="1"/>
    <col min="2832" max="2832" width="16" style="1" bestFit="1" customWidth="1"/>
    <col min="2833" max="2833" width="9.140625" style="1" customWidth="1"/>
    <col min="2834" max="2834" width="16" style="1" customWidth="1"/>
    <col min="2835" max="3067" width="9.140625" style="1"/>
    <col min="3068" max="3072" width="9.140625" style="1" customWidth="1"/>
    <col min="3073" max="3073" width="6.140625" style="1" bestFit="1" customWidth="1"/>
    <col min="3074" max="3074" width="7.42578125" style="1" customWidth="1"/>
    <col min="3075" max="3075" width="63.28515625" style="1" bestFit="1" customWidth="1"/>
    <col min="3076" max="3076" width="4" style="1" bestFit="1" customWidth="1"/>
    <col min="3077" max="3077" width="9.140625" style="1" customWidth="1"/>
    <col min="3078" max="3078" width="16.7109375" style="1" customWidth="1"/>
    <col min="3079" max="3079" width="15.5703125" style="1" bestFit="1" customWidth="1"/>
    <col min="3080" max="3080" width="9.140625" style="1" customWidth="1"/>
    <col min="3081" max="3082" width="15.140625" style="1" customWidth="1"/>
    <col min="3083" max="3083" width="9.140625" style="1" customWidth="1"/>
    <col min="3084" max="3085" width="16" style="1" customWidth="1"/>
    <col min="3086" max="3086" width="16.7109375" style="1" customWidth="1"/>
    <col min="3087" max="3087" width="9.140625" style="1" customWidth="1"/>
    <col min="3088" max="3088" width="16" style="1" bestFit="1" customWidth="1"/>
    <col min="3089" max="3089" width="9.140625" style="1" customWidth="1"/>
    <col min="3090" max="3090" width="16" style="1" customWidth="1"/>
    <col min="3091" max="3323" width="9.140625" style="1"/>
    <col min="3324" max="3328" width="9.140625" style="1" customWidth="1"/>
    <col min="3329" max="3329" width="6.140625" style="1" bestFit="1" customWidth="1"/>
    <col min="3330" max="3330" width="7.42578125" style="1" customWidth="1"/>
    <col min="3331" max="3331" width="63.28515625" style="1" bestFit="1" customWidth="1"/>
    <col min="3332" max="3332" width="4" style="1" bestFit="1" customWidth="1"/>
    <col min="3333" max="3333" width="9.140625" style="1" customWidth="1"/>
    <col min="3334" max="3334" width="16.7109375" style="1" customWidth="1"/>
    <col min="3335" max="3335" width="15.5703125" style="1" bestFit="1" customWidth="1"/>
    <col min="3336" max="3336" width="9.140625" style="1" customWidth="1"/>
    <col min="3337" max="3338" width="15.140625" style="1" customWidth="1"/>
    <col min="3339" max="3339" width="9.140625" style="1" customWidth="1"/>
    <col min="3340" max="3341" width="16" style="1" customWidth="1"/>
    <col min="3342" max="3342" width="16.7109375" style="1" customWidth="1"/>
    <col min="3343" max="3343" width="9.140625" style="1" customWidth="1"/>
    <col min="3344" max="3344" width="16" style="1" bestFit="1" customWidth="1"/>
    <col min="3345" max="3345" width="9.140625" style="1" customWidth="1"/>
    <col min="3346" max="3346" width="16" style="1" customWidth="1"/>
    <col min="3347" max="3579" width="9.140625" style="1"/>
    <col min="3580" max="3584" width="9.140625" style="1" customWidth="1"/>
    <col min="3585" max="3585" width="6.140625" style="1" bestFit="1" customWidth="1"/>
    <col min="3586" max="3586" width="7.42578125" style="1" customWidth="1"/>
    <col min="3587" max="3587" width="63.28515625" style="1" bestFit="1" customWidth="1"/>
    <col min="3588" max="3588" width="4" style="1" bestFit="1" customWidth="1"/>
    <col min="3589" max="3589" width="9.140625" style="1" customWidth="1"/>
    <col min="3590" max="3590" width="16.7109375" style="1" customWidth="1"/>
    <col min="3591" max="3591" width="15.5703125" style="1" bestFit="1" customWidth="1"/>
    <col min="3592" max="3592" width="9.140625" style="1" customWidth="1"/>
    <col min="3593" max="3594" width="15.140625" style="1" customWidth="1"/>
    <col min="3595" max="3595" width="9.140625" style="1" customWidth="1"/>
    <col min="3596" max="3597" width="16" style="1" customWidth="1"/>
    <col min="3598" max="3598" width="16.7109375" style="1" customWidth="1"/>
    <col min="3599" max="3599" width="9.140625" style="1" customWidth="1"/>
    <col min="3600" max="3600" width="16" style="1" bestFit="1" customWidth="1"/>
    <col min="3601" max="3601" width="9.140625" style="1" customWidth="1"/>
    <col min="3602" max="3602" width="16" style="1" customWidth="1"/>
    <col min="3603" max="3835" width="9.140625" style="1"/>
    <col min="3836" max="3840" width="9.140625" style="1" customWidth="1"/>
    <col min="3841" max="3841" width="6.140625" style="1" bestFit="1" customWidth="1"/>
    <col min="3842" max="3842" width="7.42578125" style="1" customWidth="1"/>
    <col min="3843" max="3843" width="63.28515625" style="1" bestFit="1" customWidth="1"/>
    <col min="3844" max="3844" width="4" style="1" bestFit="1" customWidth="1"/>
    <col min="3845" max="3845" width="9.140625" style="1" customWidth="1"/>
    <col min="3846" max="3846" width="16.7109375" style="1" customWidth="1"/>
    <col min="3847" max="3847" width="15.5703125" style="1" bestFit="1" customWidth="1"/>
    <col min="3848" max="3848" width="9.140625" style="1" customWidth="1"/>
    <col min="3849" max="3850" width="15.140625" style="1" customWidth="1"/>
    <col min="3851" max="3851" width="9.140625" style="1" customWidth="1"/>
    <col min="3852" max="3853" width="16" style="1" customWidth="1"/>
    <col min="3854" max="3854" width="16.7109375" style="1" customWidth="1"/>
    <col min="3855" max="3855" width="9.140625" style="1" customWidth="1"/>
    <col min="3856" max="3856" width="16" style="1" bestFit="1" customWidth="1"/>
    <col min="3857" max="3857" width="9.140625" style="1" customWidth="1"/>
    <col min="3858" max="3858" width="16" style="1" customWidth="1"/>
    <col min="3859" max="4091" width="9.140625" style="1"/>
    <col min="4092" max="4096" width="9.140625" style="1" customWidth="1"/>
    <col min="4097" max="4097" width="6.140625" style="1" bestFit="1" customWidth="1"/>
    <col min="4098" max="4098" width="7.42578125" style="1" customWidth="1"/>
    <col min="4099" max="4099" width="63.28515625" style="1" bestFit="1" customWidth="1"/>
    <col min="4100" max="4100" width="4" style="1" bestFit="1" customWidth="1"/>
    <col min="4101" max="4101" width="9.140625" style="1" customWidth="1"/>
    <col min="4102" max="4102" width="16.7109375" style="1" customWidth="1"/>
    <col min="4103" max="4103" width="15.5703125" style="1" bestFit="1" customWidth="1"/>
    <col min="4104" max="4104" width="9.140625" style="1" customWidth="1"/>
    <col min="4105" max="4106" width="15.140625" style="1" customWidth="1"/>
    <col min="4107" max="4107" width="9.140625" style="1" customWidth="1"/>
    <col min="4108" max="4109" width="16" style="1" customWidth="1"/>
    <col min="4110" max="4110" width="16.7109375" style="1" customWidth="1"/>
    <col min="4111" max="4111" width="9.140625" style="1" customWidth="1"/>
    <col min="4112" max="4112" width="16" style="1" bestFit="1" customWidth="1"/>
    <col min="4113" max="4113" width="9.140625" style="1" customWidth="1"/>
    <col min="4114" max="4114" width="16" style="1" customWidth="1"/>
    <col min="4115" max="4347" width="9.140625" style="1"/>
    <col min="4348" max="4352" width="9.140625" style="1" customWidth="1"/>
    <col min="4353" max="4353" width="6.140625" style="1" bestFit="1" customWidth="1"/>
    <col min="4354" max="4354" width="7.42578125" style="1" customWidth="1"/>
    <col min="4355" max="4355" width="63.28515625" style="1" bestFit="1" customWidth="1"/>
    <col min="4356" max="4356" width="4" style="1" bestFit="1" customWidth="1"/>
    <col min="4357" max="4357" width="9.140625" style="1" customWidth="1"/>
    <col min="4358" max="4358" width="16.7109375" style="1" customWidth="1"/>
    <col min="4359" max="4359" width="15.5703125" style="1" bestFit="1" customWidth="1"/>
    <col min="4360" max="4360" width="9.140625" style="1" customWidth="1"/>
    <col min="4361" max="4362" width="15.140625" style="1" customWidth="1"/>
    <col min="4363" max="4363" width="9.140625" style="1" customWidth="1"/>
    <col min="4364" max="4365" width="16" style="1" customWidth="1"/>
    <col min="4366" max="4366" width="16.7109375" style="1" customWidth="1"/>
    <col min="4367" max="4367" width="9.140625" style="1" customWidth="1"/>
    <col min="4368" max="4368" width="16" style="1" bestFit="1" customWidth="1"/>
    <col min="4369" max="4369" width="9.140625" style="1" customWidth="1"/>
    <col min="4370" max="4370" width="16" style="1" customWidth="1"/>
    <col min="4371" max="4603" width="9.140625" style="1"/>
    <col min="4604" max="4608" width="9.140625" style="1" customWidth="1"/>
    <col min="4609" max="4609" width="6.140625" style="1" bestFit="1" customWidth="1"/>
    <col min="4610" max="4610" width="7.42578125" style="1" customWidth="1"/>
    <col min="4611" max="4611" width="63.28515625" style="1" bestFit="1" customWidth="1"/>
    <col min="4612" max="4612" width="4" style="1" bestFit="1" customWidth="1"/>
    <col min="4613" max="4613" width="9.140625" style="1" customWidth="1"/>
    <col min="4614" max="4614" width="16.7109375" style="1" customWidth="1"/>
    <col min="4615" max="4615" width="15.5703125" style="1" bestFit="1" customWidth="1"/>
    <col min="4616" max="4616" width="9.140625" style="1" customWidth="1"/>
    <col min="4617" max="4618" width="15.140625" style="1" customWidth="1"/>
    <col min="4619" max="4619" width="9.140625" style="1" customWidth="1"/>
    <col min="4620" max="4621" width="16" style="1" customWidth="1"/>
    <col min="4622" max="4622" width="16.7109375" style="1" customWidth="1"/>
    <col min="4623" max="4623" width="9.140625" style="1" customWidth="1"/>
    <col min="4624" max="4624" width="16" style="1" bestFit="1" customWidth="1"/>
    <col min="4625" max="4625" width="9.140625" style="1" customWidth="1"/>
    <col min="4626" max="4626" width="16" style="1" customWidth="1"/>
    <col min="4627" max="4859" width="9.140625" style="1"/>
    <col min="4860" max="4864" width="9.140625" style="1" customWidth="1"/>
    <col min="4865" max="4865" width="6.140625" style="1" bestFit="1" customWidth="1"/>
    <col min="4866" max="4866" width="7.42578125" style="1" customWidth="1"/>
    <col min="4867" max="4867" width="63.28515625" style="1" bestFit="1" customWidth="1"/>
    <col min="4868" max="4868" width="4" style="1" bestFit="1" customWidth="1"/>
    <col min="4869" max="4869" width="9.140625" style="1" customWidth="1"/>
    <col min="4870" max="4870" width="16.7109375" style="1" customWidth="1"/>
    <col min="4871" max="4871" width="15.5703125" style="1" bestFit="1" customWidth="1"/>
    <col min="4872" max="4872" width="9.140625" style="1" customWidth="1"/>
    <col min="4873" max="4874" width="15.140625" style="1" customWidth="1"/>
    <col min="4875" max="4875" width="9.140625" style="1" customWidth="1"/>
    <col min="4876" max="4877" width="16" style="1" customWidth="1"/>
    <col min="4878" max="4878" width="16.7109375" style="1" customWidth="1"/>
    <col min="4879" max="4879" width="9.140625" style="1" customWidth="1"/>
    <col min="4880" max="4880" width="16" style="1" bestFit="1" customWidth="1"/>
    <col min="4881" max="4881" width="9.140625" style="1" customWidth="1"/>
    <col min="4882" max="4882" width="16" style="1" customWidth="1"/>
    <col min="4883" max="5115" width="9.140625" style="1"/>
    <col min="5116" max="5120" width="9.140625" style="1" customWidth="1"/>
    <col min="5121" max="5121" width="6.140625" style="1" bestFit="1" customWidth="1"/>
    <col min="5122" max="5122" width="7.42578125" style="1" customWidth="1"/>
    <col min="5123" max="5123" width="63.28515625" style="1" bestFit="1" customWidth="1"/>
    <col min="5124" max="5124" width="4" style="1" bestFit="1" customWidth="1"/>
    <col min="5125" max="5125" width="9.140625" style="1" customWidth="1"/>
    <col min="5126" max="5126" width="16.7109375" style="1" customWidth="1"/>
    <col min="5127" max="5127" width="15.5703125" style="1" bestFit="1" customWidth="1"/>
    <col min="5128" max="5128" width="9.140625" style="1" customWidth="1"/>
    <col min="5129" max="5130" width="15.140625" style="1" customWidth="1"/>
    <col min="5131" max="5131" width="9.140625" style="1" customWidth="1"/>
    <col min="5132" max="5133" width="16" style="1" customWidth="1"/>
    <col min="5134" max="5134" width="16.7109375" style="1" customWidth="1"/>
    <col min="5135" max="5135" width="9.140625" style="1" customWidth="1"/>
    <col min="5136" max="5136" width="16" style="1" bestFit="1" customWidth="1"/>
    <col min="5137" max="5137" width="9.140625" style="1" customWidth="1"/>
    <col min="5138" max="5138" width="16" style="1" customWidth="1"/>
    <col min="5139" max="5371" width="9.140625" style="1"/>
    <col min="5372" max="5376" width="9.140625" style="1" customWidth="1"/>
    <col min="5377" max="5377" width="6.140625" style="1" bestFit="1" customWidth="1"/>
    <col min="5378" max="5378" width="7.42578125" style="1" customWidth="1"/>
    <col min="5379" max="5379" width="63.28515625" style="1" bestFit="1" customWidth="1"/>
    <col min="5380" max="5380" width="4" style="1" bestFit="1" customWidth="1"/>
    <col min="5381" max="5381" width="9.140625" style="1" customWidth="1"/>
    <col min="5382" max="5382" width="16.7109375" style="1" customWidth="1"/>
    <col min="5383" max="5383" width="15.5703125" style="1" bestFit="1" customWidth="1"/>
    <col min="5384" max="5384" width="9.140625" style="1" customWidth="1"/>
    <col min="5385" max="5386" width="15.140625" style="1" customWidth="1"/>
    <col min="5387" max="5387" width="9.140625" style="1" customWidth="1"/>
    <col min="5388" max="5389" width="16" style="1" customWidth="1"/>
    <col min="5390" max="5390" width="16.7109375" style="1" customWidth="1"/>
    <col min="5391" max="5391" width="9.140625" style="1" customWidth="1"/>
    <col min="5392" max="5392" width="16" style="1" bestFit="1" customWidth="1"/>
    <col min="5393" max="5393" width="9.140625" style="1" customWidth="1"/>
    <col min="5394" max="5394" width="16" style="1" customWidth="1"/>
    <col min="5395" max="5627" width="9.140625" style="1"/>
    <col min="5628" max="5632" width="9.140625" style="1" customWidth="1"/>
    <col min="5633" max="5633" width="6.140625" style="1" bestFit="1" customWidth="1"/>
    <col min="5634" max="5634" width="7.42578125" style="1" customWidth="1"/>
    <col min="5635" max="5635" width="63.28515625" style="1" bestFit="1" customWidth="1"/>
    <col min="5636" max="5636" width="4" style="1" bestFit="1" customWidth="1"/>
    <col min="5637" max="5637" width="9.140625" style="1" customWidth="1"/>
    <col min="5638" max="5638" width="16.7109375" style="1" customWidth="1"/>
    <col min="5639" max="5639" width="15.5703125" style="1" bestFit="1" customWidth="1"/>
    <col min="5640" max="5640" width="9.140625" style="1" customWidth="1"/>
    <col min="5641" max="5642" width="15.140625" style="1" customWidth="1"/>
    <col min="5643" max="5643" width="9.140625" style="1" customWidth="1"/>
    <col min="5644" max="5645" width="16" style="1" customWidth="1"/>
    <col min="5646" max="5646" width="16.7109375" style="1" customWidth="1"/>
    <col min="5647" max="5647" width="9.140625" style="1" customWidth="1"/>
    <col min="5648" max="5648" width="16" style="1" bestFit="1" customWidth="1"/>
    <col min="5649" max="5649" width="9.140625" style="1" customWidth="1"/>
    <col min="5650" max="5650" width="16" style="1" customWidth="1"/>
    <col min="5651" max="5883" width="9.140625" style="1"/>
    <col min="5884" max="5888" width="9.140625" style="1" customWidth="1"/>
    <col min="5889" max="5889" width="6.140625" style="1" bestFit="1" customWidth="1"/>
    <col min="5890" max="5890" width="7.42578125" style="1" customWidth="1"/>
    <col min="5891" max="5891" width="63.28515625" style="1" bestFit="1" customWidth="1"/>
    <col min="5892" max="5892" width="4" style="1" bestFit="1" customWidth="1"/>
    <col min="5893" max="5893" width="9.140625" style="1" customWidth="1"/>
    <col min="5894" max="5894" width="16.7109375" style="1" customWidth="1"/>
    <col min="5895" max="5895" width="15.5703125" style="1" bestFit="1" customWidth="1"/>
    <col min="5896" max="5896" width="9.140625" style="1" customWidth="1"/>
    <col min="5897" max="5898" width="15.140625" style="1" customWidth="1"/>
    <col min="5899" max="5899" width="9.140625" style="1" customWidth="1"/>
    <col min="5900" max="5901" width="16" style="1" customWidth="1"/>
    <col min="5902" max="5902" width="16.7109375" style="1" customWidth="1"/>
    <col min="5903" max="5903" width="9.140625" style="1" customWidth="1"/>
    <col min="5904" max="5904" width="16" style="1" bestFit="1" customWidth="1"/>
    <col min="5905" max="5905" width="9.140625" style="1" customWidth="1"/>
    <col min="5906" max="5906" width="16" style="1" customWidth="1"/>
    <col min="5907" max="6139" width="9.140625" style="1"/>
    <col min="6140" max="6144" width="9.140625" style="1" customWidth="1"/>
    <col min="6145" max="6145" width="6.140625" style="1" bestFit="1" customWidth="1"/>
    <col min="6146" max="6146" width="7.42578125" style="1" customWidth="1"/>
    <col min="6147" max="6147" width="63.28515625" style="1" bestFit="1" customWidth="1"/>
    <col min="6148" max="6148" width="4" style="1" bestFit="1" customWidth="1"/>
    <col min="6149" max="6149" width="9.140625" style="1" customWidth="1"/>
    <col min="6150" max="6150" width="16.7109375" style="1" customWidth="1"/>
    <col min="6151" max="6151" width="15.5703125" style="1" bestFit="1" customWidth="1"/>
    <col min="6152" max="6152" width="9.140625" style="1" customWidth="1"/>
    <col min="6153" max="6154" width="15.140625" style="1" customWidth="1"/>
    <col min="6155" max="6155" width="9.140625" style="1" customWidth="1"/>
    <col min="6156" max="6157" width="16" style="1" customWidth="1"/>
    <col min="6158" max="6158" width="16.7109375" style="1" customWidth="1"/>
    <col min="6159" max="6159" width="9.140625" style="1" customWidth="1"/>
    <col min="6160" max="6160" width="16" style="1" bestFit="1" customWidth="1"/>
    <col min="6161" max="6161" width="9.140625" style="1" customWidth="1"/>
    <col min="6162" max="6162" width="16" style="1" customWidth="1"/>
    <col min="6163" max="6395" width="9.140625" style="1"/>
    <col min="6396" max="6400" width="9.140625" style="1" customWidth="1"/>
    <col min="6401" max="6401" width="6.140625" style="1" bestFit="1" customWidth="1"/>
    <col min="6402" max="6402" width="7.42578125" style="1" customWidth="1"/>
    <col min="6403" max="6403" width="63.28515625" style="1" bestFit="1" customWidth="1"/>
    <col min="6404" max="6404" width="4" style="1" bestFit="1" customWidth="1"/>
    <col min="6405" max="6405" width="9.140625" style="1" customWidth="1"/>
    <col min="6406" max="6406" width="16.7109375" style="1" customWidth="1"/>
    <col min="6407" max="6407" width="15.5703125" style="1" bestFit="1" customWidth="1"/>
    <col min="6408" max="6408" width="9.140625" style="1" customWidth="1"/>
    <col min="6409" max="6410" width="15.140625" style="1" customWidth="1"/>
    <col min="6411" max="6411" width="9.140625" style="1" customWidth="1"/>
    <col min="6412" max="6413" width="16" style="1" customWidth="1"/>
    <col min="6414" max="6414" width="16.7109375" style="1" customWidth="1"/>
    <col min="6415" max="6415" width="9.140625" style="1" customWidth="1"/>
    <col min="6416" max="6416" width="16" style="1" bestFit="1" customWidth="1"/>
    <col min="6417" max="6417" width="9.140625" style="1" customWidth="1"/>
    <col min="6418" max="6418" width="16" style="1" customWidth="1"/>
    <col min="6419" max="6651" width="9.140625" style="1"/>
    <col min="6652" max="6656" width="9.140625" style="1" customWidth="1"/>
    <col min="6657" max="6657" width="6.140625" style="1" bestFit="1" customWidth="1"/>
    <col min="6658" max="6658" width="7.42578125" style="1" customWidth="1"/>
    <col min="6659" max="6659" width="63.28515625" style="1" bestFit="1" customWidth="1"/>
    <col min="6660" max="6660" width="4" style="1" bestFit="1" customWidth="1"/>
    <col min="6661" max="6661" width="9.140625" style="1" customWidth="1"/>
    <col min="6662" max="6662" width="16.7109375" style="1" customWidth="1"/>
    <col min="6663" max="6663" width="15.5703125" style="1" bestFit="1" customWidth="1"/>
    <col min="6664" max="6664" width="9.140625" style="1" customWidth="1"/>
    <col min="6665" max="6666" width="15.140625" style="1" customWidth="1"/>
    <col min="6667" max="6667" width="9.140625" style="1" customWidth="1"/>
    <col min="6668" max="6669" width="16" style="1" customWidth="1"/>
    <col min="6670" max="6670" width="16.7109375" style="1" customWidth="1"/>
    <col min="6671" max="6671" width="9.140625" style="1" customWidth="1"/>
    <col min="6672" max="6672" width="16" style="1" bestFit="1" customWidth="1"/>
    <col min="6673" max="6673" width="9.140625" style="1" customWidth="1"/>
    <col min="6674" max="6674" width="16" style="1" customWidth="1"/>
    <col min="6675" max="6907" width="9.140625" style="1"/>
    <col min="6908" max="6912" width="9.140625" style="1" customWidth="1"/>
    <col min="6913" max="6913" width="6.140625" style="1" bestFit="1" customWidth="1"/>
    <col min="6914" max="6914" width="7.42578125" style="1" customWidth="1"/>
    <col min="6915" max="6915" width="63.28515625" style="1" bestFit="1" customWidth="1"/>
    <col min="6916" max="6916" width="4" style="1" bestFit="1" customWidth="1"/>
    <col min="6917" max="6917" width="9.140625" style="1" customWidth="1"/>
    <col min="6918" max="6918" width="16.7109375" style="1" customWidth="1"/>
    <col min="6919" max="6919" width="15.5703125" style="1" bestFit="1" customWidth="1"/>
    <col min="6920" max="6920" width="9.140625" style="1" customWidth="1"/>
    <col min="6921" max="6922" width="15.140625" style="1" customWidth="1"/>
    <col min="6923" max="6923" width="9.140625" style="1" customWidth="1"/>
    <col min="6924" max="6925" width="16" style="1" customWidth="1"/>
    <col min="6926" max="6926" width="16.7109375" style="1" customWidth="1"/>
    <col min="6927" max="6927" width="9.140625" style="1" customWidth="1"/>
    <col min="6928" max="6928" width="16" style="1" bestFit="1" customWidth="1"/>
    <col min="6929" max="6929" width="9.140625" style="1" customWidth="1"/>
    <col min="6930" max="6930" width="16" style="1" customWidth="1"/>
    <col min="6931" max="7163" width="9.140625" style="1"/>
    <col min="7164" max="7168" width="9.140625" style="1" customWidth="1"/>
    <col min="7169" max="7169" width="6.140625" style="1" bestFit="1" customWidth="1"/>
    <col min="7170" max="7170" width="7.42578125" style="1" customWidth="1"/>
    <col min="7171" max="7171" width="63.28515625" style="1" bestFit="1" customWidth="1"/>
    <col min="7172" max="7172" width="4" style="1" bestFit="1" customWidth="1"/>
    <col min="7173" max="7173" width="9.140625" style="1" customWidth="1"/>
    <col min="7174" max="7174" width="16.7109375" style="1" customWidth="1"/>
    <col min="7175" max="7175" width="15.5703125" style="1" bestFit="1" customWidth="1"/>
    <col min="7176" max="7176" width="9.140625" style="1" customWidth="1"/>
    <col min="7177" max="7178" width="15.140625" style="1" customWidth="1"/>
    <col min="7179" max="7179" width="9.140625" style="1" customWidth="1"/>
    <col min="7180" max="7181" width="16" style="1" customWidth="1"/>
    <col min="7182" max="7182" width="16.7109375" style="1" customWidth="1"/>
    <col min="7183" max="7183" width="9.140625" style="1" customWidth="1"/>
    <col min="7184" max="7184" width="16" style="1" bestFit="1" customWidth="1"/>
    <col min="7185" max="7185" width="9.140625" style="1" customWidth="1"/>
    <col min="7186" max="7186" width="16" style="1" customWidth="1"/>
    <col min="7187" max="7419" width="9.140625" style="1"/>
    <col min="7420" max="7424" width="9.140625" style="1" customWidth="1"/>
    <col min="7425" max="7425" width="6.140625" style="1" bestFit="1" customWidth="1"/>
    <col min="7426" max="7426" width="7.42578125" style="1" customWidth="1"/>
    <col min="7427" max="7427" width="63.28515625" style="1" bestFit="1" customWidth="1"/>
    <col min="7428" max="7428" width="4" style="1" bestFit="1" customWidth="1"/>
    <col min="7429" max="7429" width="9.140625" style="1" customWidth="1"/>
    <col min="7430" max="7430" width="16.7109375" style="1" customWidth="1"/>
    <col min="7431" max="7431" width="15.5703125" style="1" bestFit="1" customWidth="1"/>
    <col min="7432" max="7432" width="9.140625" style="1" customWidth="1"/>
    <col min="7433" max="7434" width="15.140625" style="1" customWidth="1"/>
    <col min="7435" max="7435" width="9.140625" style="1" customWidth="1"/>
    <col min="7436" max="7437" width="16" style="1" customWidth="1"/>
    <col min="7438" max="7438" width="16.7109375" style="1" customWidth="1"/>
    <col min="7439" max="7439" width="9.140625" style="1" customWidth="1"/>
    <col min="7440" max="7440" width="16" style="1" bestFit="1" customWidth="1"/>
    <col min="7441" max="7441" width="9.140625" style="1" customWidth="1"/>
    <col min="7442" max="7442" width="16" style="1" customWidth="1"/>
    <col min="7443" max="7675" width="9.140625" style="1"/>
    <col min="7676" max="7680" width="9.140625" style="1" customWidth="1"/>
    <col min="7681" max="7681" width="6.140625" style="1" bestFit="1" customWidth="1"/>
    <col min="7682" max="7682" width="7.42578125" style="1" customWidth="1"/>
    <col min="7683" max="7683" width="63.28515625" style="1" bestFit="1" customWidth="1"/>
    <col min="7684" max="7684" width="4" style="1" bestFit="1" customWidth="1"/>
    <col min="7685" max="7685" width="9.140625" style="1" customWidth="1"/>
    <col min="7686" max="7686" width="16.7109375" style="1" customWidth="1"/>
    <col min="7687" max="7687" width="15.5703125" style="1" bestFit="1" customWidth="1"/>
    <col min="7688" max="7688" width="9.140625" style="1" customWidth="1"/>
    <col min="7689" max="7690" width="15.140625" style="1" customWidth="1"/>
    <col min="7691" max="7691" width="9.140625" style="1" customWidth="1"/>
    <col min="7692" max="7693" width="16" style="1" customWidth="1"/>
    <col min="7694" max="7694" width="16.7109375" style="1" customWidth="1"/>
    <col min="7695" max="7695" width="9.140625" style="1" customWidth="1"/>
    <col min="7696" max="7696" width="16" style="1" bestFit="1" customWidth="1"/>
    <col min="7697" max="7697" width="9.140625" style="1" customWidth="1"/>
    <col min="7698" max="7698" width="16" style="1" customWidth="1"/>
    <col min="7699" max="7931" width="9.140625" style="1"/>
    <col min="7932" max="7936" width="9.140625" style="1" customWidth="1"/>
    <col min="7937" max="7937" width="6.140625" style="1" bestFit="1" customWidth="1"/>
    <col min="7938" max="7938" width="7.42578125" style="1" customWidth="1"/>
    <col min="7939" max="7939" width="63.28515625" style="1" bestFit="1" customWidth="1"/>
    <col min="7940" max="7940" width="4" style="1" bestFit="1" customWidth="1"/>
    <col min="7941" max="7941" width="9.140625" style="1" customWidth="1"/>
    <col min="7942" max="7942" width="16.7109375" style="1" customWidth="1"/>
    <col min="7943" max="7943" width="15.5703125" style="1" bestFit="1" customWidth="1"/>
    <col min="7944" max="7944" width="9.140625" style="1" customWidth="1"/>
    <col min="7945" max="7946" width="15.140625" style="1" customWidth="1"/>
    <col min="7947" max="7947" width="9.140625" style="1" customWidth="1"/>
    <col min="7948" max="7949" width="16" style="1" customWidth="1"/>
    <col min="7950" max="7950" width="16.7109375" style="1" customWidth="1"/>
    <col min="7951" max="7951" width="9.140625" style="1" customWidth="1"/>
    <col min="7952" max="7952" width="16" style="1" bestFit="1" customWidth="1"/>
    <col min="7953" max="7953" width="9.140625" style="1" customWidth="1"/>
    <col min="7954" max="7954" width="16" style="1" customWidth="1"/>
    <col min="7955" max="8187" width="9.140625" style="1"/>
    <col min="8188" max="8192" width="9.140625" style="1" customWidth="1"/>
    <col min="8193" max="8193" width="6.140625" style="1" bestFit="1" customWidth="1"/>
    <col min="8194" max="8194" width="7.42578125" style="1" customWidth="1"/>
    <col min="8195" max="8195" width="63.28515625" style="1" bestFit="1" customWidth="1"/>
    <col min="8196" max="8196" width="4" style="1" bestFit="1" customWidth="1"/>
    <col min="8197" max="8197" width="9.140625" style="1" customWidth="1"/>
    <col min="8198" max="8198" width="16.7109375" style="1" customWidth="1"/>
    <col min="8199" max="8199" width="15.5703125" style="1" bestFit="1" customWidth="1"/>
    <col min="8200" max="8200" width="9.140625" style="1" customWidth="1"/>
    <col min="8201" max="8202" width="15.140625" style="1" customWidth="1"/>
    <col min="8203" max="8203" width="9.140625" style="1" customWidth="1"/>
    <col min="8204" max="8205" width="16" style="1" customWidth="1"/>
    <col min="8206" max="8206" width="16.7109375" style="1" customWidth="1"/>
    <col min="8207" max="8207" width="9.140625" style="1" customWidth="1"/>
    <col min="8208" max="8208" width="16" style="1" bestFit="1" customWidth="1"/>
    <col min="8209" max="8209" width="9.140625" style="1" customWidth="1"/>
    <col min="8210" max="8210" width="16" style="1" customWidth="1"/>
    <col min="8211" max="8443" width="9.140625" style="1"/>
    <col min="8444" max="8448" width="9.140625" style="1" customWidth="1"/>
    <col min="8449" max="8449" width="6.140625" style="1" bestFit="1" customWidth="1"/>
    <col min="8450" max="8450" width="7.42578125" style="1" customWidth="1"/>
    <col min="8451" max="8451" width="63.28515625" style="1" bestFit="1" customWidth="1"/>
    <col min="8452" max="8452" width="4" style="1" bestFit="1" customWidth="1"/>
    <col min="8453" max="8453" width="9.140625" style="1" customWidth="1"/>
    <col min="8454" max="8454" width="16.7109375" style="1" customWidth="1"/>
    <col min="8455" max="8455" width="15.5703125" style="1" bestFit="1" customWidth="1"/>
    <col min="8456" max="8456" width="9.140625" style="1" customWidth="1"/>
    <col min="8457" max="8458" width="15.140625" style="1" customWidth="1"/>
    <col min="8459" max="8459" width="9.140625" style="1" customWidth="1"/>
    <col min="8460" max="8461" width="16" style="1" customWidth="1"/>
    <col min="8462" max="8462" width="16.7109375" style="1" customWidth="1"/>
    <col min="8463" max="8463" width="9.140625" style="1" customWidth="1"/>
    <col min="8464" max="8464" width="16" style="1" bestFit="1" customWidth="1"/>
    <col min="8465" max="8465" width="9.140625" style="1" customWidth="1"/>
    <col min="8466" max="8466" width="16" style="1" customWidth="1"/>
    <col min="8467" max="8699" width="9.140625" style="1"/>
    <col min="8700" max="8704" width="9.140625" style="1" customWidth="1"/>
    <col min="8705" max="8705" width="6.140625" style="1" bestFit="1" customWidth="1"/>
    <col min="8706" max="8706" width="7.42578125" style="1" customWidth="1"/>
    <col min="8707" max="8707" width="63.28515625" style="1" bestFit="1" customWidth="1"/>
    <col min="8708" max="8708" width="4" style="1" bestFit="1" customWidth="1"/>
    <col min="8709" max="8709" width="9.140625" style="1" customWidth="1"/>
    <col min="8710" max="8710" width="16.7109375" style="1" customWidth="1"/>
    <col min="8711" max="8711" width="15.5703125" style="1" bestFit="1" customWidth="1"/>
    <col min="8712" max="8712" width="9.140625" style="1" customWidth="1"/>
    <col min="8713" max="8714" width="15.140625" style="1" customWidth="1"/>
    <col min="8715" max="8715" width="9.140625" style="1" customWidth="1"/>
    <col min="8716" max="8717" width="16" style="1" customWidth="1"/>
    <col min="8718" max="8718" width="16.7109375" style="1" customWidth="1"/>
    <col min="8719" max="8719" width="9.140625" style="1" customWidth="1"/>
    <col min="8720" max="8720" width="16" style="1" bestFit="1" customWidth="1"/>
    <col min="8721" max="8721" width="9.140625" style="1" customWidth="1"/>
    <col min="8722" max="8722" width="16" style="1" customWidth="1"/>
    <col min="8723" max="8955" width="9.140625" style="1"/>
    <col min="8956" max="8960" width="9.140625" style="1" customWidth="1"/>
    <col min="8961" max="8961" width="6.140625" style="1" bestFit="1" customWidth="1"/>
    <col min="8962" max="8962" width="7.42578125" style="1" customWidth="1"/>
    <col min="8963" max="8963" width="63.28515625" style="1" bestFit="1" customWidth="1"/>
    <col min="8964" max="8964" width="4" style="1" bestFit="1" customWidth="1"/>
    <col min="8965" max="8965" width="9.140625" style="1" customWidth="1"/>
    <col min="8966" max="8966" width="16.7109375" style="1" customWidth="1"/>
    <col min="8967" max="8967" width="15.5703125" style="1" bestFit="1" customWidth="1"/>
    <col min="8968" max="8968" width="9.140625" style="1" customWidth="1"/>
    <col min="8969" max="8970" width="15.140625" style="1" customWidth="1"/>
    <col min="8971" max="8971" width="9.140625" style="1" customWidth="1"/>
    <col min="8972" max="8973" width="16" style="1" customWidth="1"/>
    <col min="8974" max="8974" width="16.7109375" style="1" customWidth="1"/>
    <col min="8975" max="8975" width="9.140625" style="1" customWidth="1"/>
    <col min="8976" max="8976" width="16" style="1" bestFit="1" customWidth="1"/>
    <col min="8977" max="8977" width="9.140625" style="1" customWidth="1"/>
    <col min="8978" max="8978" width="16" style="1" customWidth="1"/>
    <col min="8979" max="9211" width="9.140625" style="1"/>
    <col min="9212" max="9216" width="9.140625" style="1" customWidth="1"/>
    <col min="9217" max="9217" width="6.140625" style="1" bestFit="1" customWidth="1"/>
    <col min="9218" max="9218" width="7.42578125" style="1" customWidth="1"/>
    <col min="9219" max="9219" width="63.28515625" style="1" bestFit="1" customWidth="1"/>
    <col min="9220" max="9220" width="4" style="1" bestFit="1" customWidth="1"/>
    <col min="9221" max="9221" width="9.140625" style="1" customWidth="1"/>
    <col min="9222" max="9222" width="16.7109375" style="1" customWidth="1"/>
    <col min="9223" max="9223" width="15.5703125" style="1" bestFit="1" customWidth="1"/>
    <col min="9224" max="9224" width="9.140625" style="1" customWidth="1"/>
    <col min="9225" max="9226" width="15.140625" style="1" customWidth="1"/>
    <col min="9227" max="9227" width="9.140625" style="1" customWidth="1"/>
    <col min="9228" max="9229" width="16" style="1" customWidth="1"/>
    <col min="9230" max="9230" width="16.7109375" style="1" customWidth="1"/>
    <col min="9231" max="9231" width="9.140625" style="1" customWidth="1"/>
    <col min="9232" max="9232" width="16" style="1" bestFit="1" customWidth="1"/>
    <col min="9233" max="9233" width="9.140625" style="1" customWidth="1"/>
    <col min="9234" max="9234" width="16" style="1" customWidth="1"/>
    <col min="9235" max="9467" width="9.140625" style="1"/>
    <col min="9468" max="9472" width="9.140625" style="1" customWidth="1"/>
    <col min="9473" max="9473" width="6.140625" style="1" bestFit="1" customWidth="1"/>
    <col min="9474" max="9474" width="7.42578125" style="1" customWidth="1"/>
    <col min="9475" max="9475" width="63.28515625" style="1" bestFit="1" customWidth="1"/>
    <col min="9476" max="9476" width="4" style="1" bestFit="1" customWidth="1"/>
    <col min="9477" max="9477" width="9.140625" style="1" customWidth="1"/>
    <col min="9478" max="9478" width="16.7109375" style="1" customWidth="1"/>
    <col min="9479" max="9479" width="15.5703125" style="1" bestFit="1" customWidth="1"/>
    <col min="9480" max="9480" width="9.140625" style="1" customWidth="1"/>
    <col min="9481" max="9482" width="15.140625" style="1" customWidth="1"/>
    <col min="9483" max="9483" width="9.140625" style="1" customWidth="1"/>
    <col min="9484" max="9485" width="16" style="1" customWidth="1"/>
    <col min="9486" max="9486" width="16.7109375" style="1" customWidth="1"/>
    <col min="9487" max="9487" width="9.140625" style="1" customWidth="1"/>
    <col min="9488" max="9488" width="16" style="1" bestFit="1" customWidth="1"/>
    <col min="9489" max="9489" width="9.140625" style="1" customWidth="1"/>
    <col min="9490" max="9490" width="16" style="1" customWidth="1"/>
    <col min="9491" max="9723" width="9.140625" style="1"/>
    <col min="9724" max="9728" width="9.140625" style="1" customWidth="1"/>
    <col min="9729" max="9729" width="6.140625" style="1" bestFit="1" customWidth="1"/>
    <col min="9730" max="9730" width="7.42578125" style="1" customWidth="1"/>
    <col min="9731" max="9731" width="63.28515625" style="1" bestFit="1" customWidth="1"/>
    <col min="9732" max="9732" width="4" style="1" bestFit="1" customWidth="1"/>
    <col min="9733" max="9733" width="9.140625" style="1" customWidth="1"/>
    <col min="9734" max="9734" width="16.7109375" style="1" customWidth="1"/>
    <col min="9735" max="9735" width="15.5703125" style="1" bestFit="1" customWidth="1"/>
    <col min="9736" max="9736" width="9.140625" style="1" customWidth="1"/>
    <col min="9737" max="9738" width="15.140625" style="1" customWidth="1"/>
    <col min="9739" max="9739" width="9.140625" style="1" customWidth="1"/>
    <col min="9740" max="9741" width="16" style="1" customWidth="1"/>
    <col min="9742" max="9742" width="16.7109375" style="1" customWidth="1"/>
    <col min="9743" max="9743" width="9.140625" style="1" customWidth="1"/>
    <col min="9744" max="9744" width="16" style="1" bestFit="1" customWidth="1"/>
    <col min="9745" max="9745" width="9.140625" style="1" customWidth="1"/>
    <col min="9746" max="9746" width="16" style="1" customWidth="1"/>
    <col min="9747" max="9979" width="9.140625" style="1"/>
    <col min="9980" max="9984" width="9.140625" style="1" customWidth="1"/>
    <col min="9985" max="9985" width="6.140625" style="1" bestFit="1" customWidth="1"/>
    <col min="9986" max="9986" width="7.42578125" style="1" customWidth="1"/>
    <col min="9987" max="9987" width="63.28515625" style="1" bestFit="1" customWidth="1"/>
    <col min="9988" max="9988" width="4" style="1" bestFit="1" customWidth="1"/>
    <col min="9989" max="9989" width="9.140625" style="1" customWidth="1"/>
    <col min="9990" max="9990" width="16.7109375" style="1" customWidth="1"/>
    <col min="9991" max="9991" width="15.5703125" style="1" bestFit="1" customWidth="1"/>
    <col min="9992" max="9992" width="9.140625" style="1" customWidth="1"/>
    <col min="9993" max="9994" width="15.140625" style="1" customWidth="1"/>
    <col min="9995" max="9995" width="9.140625" style="1" customWidth="1"/>
    <col min="9996" max="9997" width="16" style="1" customWidth="1"/>
    <col min="9998" max="9998" width="16.7109375" style="1" customWidth="1"/>
    <col min="9999" max="9999" width="9.140625" style="1" customWidth="1"/>
    <col min="10000" max="10000" width="16" style="1" bestFit="1" customWidth="1"/>
    <col min="10001" max="10001" width="9.140625" style="1" customWidth="1"/>
    <col min="10002" max="10002" width="16" style="1" customWidth="1"/>
    <col min="10003" max="10235" width="9.140625" style="1"/>
    <col min="10236" max="10240" width="9.140625" style="1" customWidth="1"/>
    <col min="10241" max="10241" width="6.140625" style="1" bestFit="1" customWidth="1"/>
    <col min="10242" max="10242" width="7.42578125" style="1" customWidth="1"/>
    <col min="10243" max="10243" width="63.28515625" style="1" bestFit="1" customWidth="1"/>
    <col min="10244" max="10244" width="4" style="1" bestFit="1" customWidth="1"/>
    <col min="10245" max="10245" width="9.140625" style="1" customWidth="1"/>
    <col min="10246" max="10246" width="16.7109375" style="1" customWidth="1"/>
    <col min="10247" max="10247" width="15.5703125" style="1" bestFit="1" customWidth="1"/>
    <col min="10248" max="10248" width="9.140625" style="1" customWidth="1"/>
    <col min="10249" max="10250" width="15.140625" style="1" customWidth="1"/>
    <col min="10251" max="10251" width="9.140625" style="1" customWidth="1"/>
    <col min="10252" max="10253" width="16" style="1" customWidth="1"/>
    <col min="10254" max="10254" width="16.7109375" style="1" customWidth="1"/>
    <col min="10255" max="10255" width="9.140625" style="1" customWidth="1"/>
    <col min="10256" max="10256" width="16" style="1" bestFit="1" customWidth="1"/>
    <col min="10257" max="10257" width="9.140625" style="1" customWidth="1"/>
    <col min="10258" max="10258" width="16" style="1" customWidth="1"/>
    <col min="10259" max="10491" width="9.140625" style="1"/>
    <col min="10492" max="10496" width="9.140625" style="1" customWidth="1"/>
    <col min="10497" max="10497" width="6.140625" style="1" bestFit="1" customWidth="1"/>
    <col min="10498" max="10498" width="7.42578125" style="1" customWidth="1"/>
    <col min="10499" max="10499" width="63.28515625" style="1" bestFit="1" customWidth="1"/>
    <col min="10500" max="10500" width="4" style="1" bestFit="1" customWidth="1"/>
    <col min="10501" max="10501" width="9.140625" style="1" customWidth="1"/>
    <col min="10502" max="10502" width="16.7109375" style="1" customWidth="1"/>
    <col min="10503" max="10503" width="15.5703125" style="1" bestFit="1" customWidth="1"/>
    <col min="10504" max="10504" width="9.140625" style="1" customWidth="1"/>
    <col min="10505" max="10506" width="15.140625" style="1" customWidth="1"/>
    <col min="10507" max="10507" width="9.140625" style="1" customWidth="1"/>
    <col min="10508" max="10509" width="16" style="1" customWidth="1"/>
    <col min="10510" max="10510" width="16.7109375" style="1" customWidth="1"/>
    <col min="10511" max="10511" width="9.140625" style="1" customWidth="1"/>
    <col min="10512" max="10512" width="16" style="1" bestFit="1" customWidth="1"/>
    <col min="10513" max="10513" width="9.140625" style="1" customWidth="1"/>
    <col min="10514" max="10514" width="16" style="1" customWidth="1"/>
    <col min="10515" max="10747" width="9.140625" style="1"/>
    <col min="10748" max="10752" width="9.140625" style="1" customWidth="1"/>
    <col min="10753" max="10753" width="6.140625" style="1" bestFit="1" customWidth="1"/>
    <col min="10754" max="10754" width="7.42578125" style="1" customWidth="1"/>
    <col min="10755" max="10755" width="63.28515625" style="1" bestFit="1" customWidth="1"/>
    <col min="10756" max="10756" width="4" style="1" bestFit="1" customWidth="1"/>
    <col min="10757" max="10757" width="9.140625" style="1" customWidth="1"/>
    <col min="10758" max="10758" width="16.7109375" style="1" customWidth="1"/>
    <col min="10759" max="10759" width="15.5703125" style="1" bestFit="1" customWidth="1"/>
    <col min="10760" max="10760" width="9.140625" style="1" customWidth="1"/>
    <col min="10761" max="10762" width="15.140625" style="1" customWidth="1"/>
    <col min="10763" max="10763" width="9.140625" style="1" customWidth="1"/>
    <col min="10764" max="10765" width="16" style="1" customWidth="1"/>
    <col min="10766" max="10766" width="16.7109375" style="1" customWidth="1"/>
    <col min="10767" max="10767" width="9.140625" style="1" customWidth="1"/>
    <col min="10768" max="10768" width="16" style="1" bestFit="1" customWidth="1"/>
    <col min="10769" max="10769" width="9.140625" style="1" customWidth="1"/>
    <col min="10770" max="10770" width="16" style="1" customWidth="1"/>
    <col min="10771" max="11003" width="9.140625" style="1"/>
    <col min="11004" max="11008" width="9.140625" style="1" customWidth="1"/>
    <col min="11009" max="11009" width="6.140625" style="1" bestFit="1" customWidth="1"/>
    <col min="11010" max="11010" width="7.42578125" style="1" customWidth="1"/>
    <col min="11011" max="11011" width="63.28515625" style="1" bestFit="1" customWidth="1"/>
    <col min="11012" max="11012" width="4" style="1" bestFit="1" customWidth="1"/>
    <col min="11013" max="11013" width="9.140625" style="1" customWidth="1"/>
    <col min="11014" max="11014" width="16.7109375" style="1" customWidth="1"/>
    <col min="11015" max="11015" width="15.5703125" style="1" bestFit="1" customWidth="1"/>
    <col min="11016" max="11016" width="9.140625" style="1" customWidth="1"/>
    <col min="11017" max="11018" width="15.140625" style="1" customWidth="1"/>
    <col min="11019" max="11019" width="9.140625" style="1" customWidth="1"/>
    <col min="11020" max="11021" width="16" style="1" customWidth="1"/>
    <col min="11022" max="11022" width="16.7109375" style="1" customWidth="1"/>
    <col min="11023" max="11023" width="9.140625" style="1" customWidth="1"/>
    <col min="11024" max="11024" width="16" style="1" bestFit="1" customWidth="1"/>
    <col min="11025" max="11025" width="9.140625" style="1" customWidth="1"/>
    <col min="11026" max="11026" width="16" style="1" customWidth="1"/>
    <col min="11027" max="11259" width="9.140625" style="1"/>
    <col min="11260" max="11264" width="9.140625" style="1" customWidth="1"/>
    <col min="11265" max="11265" width="6.140625" style="1" bestFit="1" customWidth="1"/>
    <col min="11266" max="11266" width="7.42578125" style="1" customWidth="1"/>
    <col min="11267" max="11267" width="63.28515625" style="1" bestFit="1" customWidth="1"/>
    <col min="11268" max="11268" width="4" style="1" bestFit="1" customWidth="1"/>
    <col min="11269" max="11269" width="9.140625" style="1" customWidth="1"/>
    <col min="11270" max="11270" width="16.7109375" style="1" customWidth="1"/>
    <col min="11271" max="11271" width="15.5703125" style="1" bestFit="1" customWidth="1"/>
    <col min="11272" max="11272" width="9.140625" style="1" customWidth="1"/>
    <col min="11273" max="11274" width="15.140625" style="1" customWidth="1"/>
    <col min="11275" max="11275" width="9.140625" style="1" customWidth="1"/>
    <col min="11276" max="11277" width="16" style="1" customWidth="1"/>
    <col min="11278" max="11278" width="16.7109375" style="1" customWidth="1"/>
    <col min="11279" max="11279" width="9.140625" style="1" customWidth="1"/>
    <col min="11280" max="11280" width="16" style="1" bestFit="1" customWidth="1"/>
    <col min="11281" max="11281" width="9.140625" style="1" customWidth="1"/>
    <col min="11282" max="11282" width="16" style="1" customWidth="1"/>
    <col min="11283" max="11515" width="9.140625" style="1"/>
    <col min="11516" max="11520" width="9.140625" style="1" customWidth="1"/>
    <col min="11521" max="11521" width="6.140625" style="1" bestFit="1" customWidth="1"/>
    <col min="11522" max="11522" width="7.42578125" style="1" customWidth="1"/>
    <col min="11523" max="11523" width="63.28515625" style="1" bestFit="1" customWidth="1"/>
    <col min="11524" max="11524" width="4" style="1" bestFit="1" customWidth="1"/>
    <col min="11525" max="11525" width="9.140625" style="1" customWidth="1"/>
    <col min="11526" max="11526" width="16.7109375" style="1" customWidth="1"/>
    <col min="11527" max="11527" width="15.5703125" style="1" bestFit="1" customWidth="1"/>
    <col min="11528" max="11528" width="9.140625" style="1" customWidth="1"/>
    <col min="11529" max="11530" width="15.140625" style="1" customWidth="1"/>
    <col min="11531" max="11531" width="9.140625" style="1" customWidth="1"/>
    <col min="11532" max="11533" width="16" style="1" customWidth="1"/>
    <col min="11534" max="11534" width="16.7109375" style="1" customWidth="1"/>
    <col min="11535" max="11535" width="9.140625" style="1" customWidth="1"/>
    <col min="11536" max="11536" width="16" style="1" bestFit="1" customWidth="1"/>
    <col min="11537" max="11537" width="9.140625" style="1" customWidth="1"/>
    <col min="11538" max="11538" width="16" style="1" customWidth="1"/>
    <col min="11539" max="11771" width="9.140625" style="1"/>
    <col min="11772" max="11776" width="9.140625" style="1" customWidth="1"/>
    <col min="11777" max="11777" width="6.140625" style="1" bestFit="1" customWidth="1"/>
    <col min="11778" max="11778" width="7.42578125" style="1" customWidth="1"/>
    <col min="11779" max="11779" width="63.28515625" style="1" bestFit="1" customWidth="1"/>
    <col min="11780" max="11780" width="4" style="1" bestFit="1" customWidth="1"/>
    <col min="11781" max="11781" width="9.140625" style="1" customWidth="1"/>
    <col min="11782" max="11782" width="16.7109375" style="1" customWidth="1"/>
    <col min="11783" max="11783" width="15.5703125" style="1" bestFit="1" customWidth="1"/>
    <col min="11784" max="11784" width="9.140625" style="1" customWidth="1"/>
    <col min="11785" max="11786" width="15.140625" style="1" customWidth="1"/>
    <col min="11787" max="11787" width="9.140625" style="1" customWidth="1"/>
    <col min="11788" max="11789" width="16" style="1" customWidth="1"/>
    <col min="11790" max="11790" width="16.7109375" style="1" customWidth="1"/>
    <col min="11791" max="11791" width="9.140625" style="1" customWidth="1"/>
    <col min="11792" max="11792" width="16" style="1" bestFit="1" customWidth="1"/>
    <col min="11793" max="11793" width="9.140625" style="1" customWidth="1"/>
    <col min="11794" max="11794" width="16" style="1" customWidth="1"/>
    <col min="11795" max="12027" width="9.140625" style="1"/>
    <col min="12028" max="12032" width="9.140625" style="1" customWidth="1"/>
    <col min="12033" max="12033" width="6.140625" style="1" bestFit="1" customWidth="1"/>
    <col min="12034" max="12034" width="7.42578125" style="1" customWidth="1"/>
    <col min="12035" max="12035" width="63.28515625" style="1" bestFit="1" customWidth="1"/>
    <col min="12036" max="12036" width="4" style="1" bestFit="1" customWidth="1"/>
    <col min="12037" max="12037" width="9.140625" style="1" customWidth="1"/>
    <col min="12038" max="12038" width="16.7109375" style="1" customWidth="1"/>
    <col min="12039" max="12039" width="15.5703125" style="1" bestFit="1" customWidth="1"/>
    <col min="12040" max="12040" width="9.140625" style="1" customWidth="1"/>
    <col min="12041" max="12042" width="15.140625" style="1" customWidth="1"/>
    <col min="12043" max="12043" width="9.140625" style="1" customWidth="1"/>
    <col min="12044" max="12045" width="16" style="1" customWidth="1"/>
    <col min="12046" max="12046" width="16.7109375" style="1" customWidth="1"/>
    <col min="12047" max="12047" width="9.140625" style="1" customWidth="1"/>
    <col min="12048" max="12048" width="16" style="1" bestFit="1" customWidth="1"/>
    <col min="12049" max="12049" width="9.140625" style="1" customWidth="1"/>
    <col min="12050" max="12050" width="16" style="1" customWidth="1"/>
    <col min="12051" max="12283" width="9.140625" style="1"/>
    <col min="12284" max="12288" width="9.140625" style="1" customWidth="1"/>
    <col min="12289" max="12289" width="6.140625" style="1" bestFit="1" customWidth="1"/>
    <col min="12290" max="12290" width="7.42578125" style="1" customWidth="1"/>
    <col min="12291" max="12291" width="63.28515625" style="1" bestFit="1" customWidth="1"/>
    <col min="12292" max="12292" width="4" style="1" bestFit="1" customWidth="1"/>
    <col min="12293" max="12293" width="9.140625" style="1" customWidth="1"/>
    <col min="12294" max="12294" width="16.7109375" style="1" customWidth="1"/>
    <col min="12295" max="12295" width="15.5703125" style="1" bestFit="1" customWidth="1"/>
    <col min="12296" max="12296" width="9.140625" style="1" customWidth="1"/>
    <col min="12297" max="12298" width="15.140625" style="1" customWidth="1"/>
    <col min="12299" max="12299" width="9.140625" style="1" customWidth="1"/>
    <col min="12300" max="12301" width="16" style="1" customWidth="1"/>
    <col min="12302" max="12302" width="16.7109375" style="1" customWidth="1"/>
    <col min="12303" max="12303" width="9.140625" style="1" customWidth="1"/>
    <col min="12304" max="12304" width="16" style="1" bestFit="1" customWidth="1"/>
    <col min="12305" max="12305" width="9.140625" style="1" customWidth="1"/>
    <col min="12306" max="12306" width="16" style="1" customWidth="1"/>
    <col min="12307" max="12539" width="9.140625" style="1"/>
    <col min="12540" max="12544" width="9.140625" style="1" customWidth="1"/>
    <col min="12545" max="12545" width="6.140625" style="1" bestFit="1" customWidth="1"/>
    <col min="12546" max="12546" width="7.42578125" style="1" customWidth="1"/>
    <col min="12547" max="12547" width="63.28515625" style="1" bestFit="1" customWidth="1"/>
    <col min="12548" max="12548" width="4" style="1" bestFit="1" customWidth="1"/>
    <col min="12549" max="12549" width="9.140625" style="1" customWidth="1"/>
    <col min="12550" max="12550" width="16.7109375" style="1" customWidth="1"/>
    <col min="12551" max="12551" width="15.5703125" style="1" bestFit="1" customWidth="1"/>
    <col min="12552" max="12552" width="9.140625" style="1" customWidth="1"/>
    <col min="12553" max="12554" width="15.140625" style="1" customWidth="1"/>
    <col min="12555" max="12555" width="9.140625" style="1" customWidth="1"/>
    <col min="12556" max="12557" width="16" style="1" customWidth="1"/>
    <col min="12558" max="12558" width="16.7109375" style="1" customWidth="1"/>
    <col min="12559" max="12559" width="9.140625" style="1" customWidth="1"/>
    <col min="12560" max="12560" width="16" style="1" bestFit="1" customWidth="1"/>
    <col min="12561" max="12561" width="9.140625" style="1" customWidth="1"/>
    <col min="12562" max="12562" width="16" style="1" customWidth="1"/>
    <col min="12563" max="12795" width="9.140625" style="1"/>
    <col min="12796" max="12800" width="9.140625" style="1" customWidth="1"/>
    <col min="12801" max="12801" width="6.140625" style="1" bestFit="1" customWidth="1"/>
    <col min="12802" max="12802" width="7.42578125" style="1" customWidth="1"/>
    <col min="12803" max="12803" width="63.28515625" style="1" bestFit="1" customWidth="1"/>
    <col min="12804" max="12804" width="4" style="1" bestFit="1" customWidth="1"/>
    <col min="12805" max="12805" width="9.140625" style="1" customWidth="1"/>
    <col min="12806" max="12806" width="16.7109375" style="1" customWidth="1"/>
    <col min="12807" max="12807" width="15.5703125" style="1" bestFit="1" customWidth="1"/>
    <col min="12808" max="12808" width="9.140625" style="1" customWidth="1"/>
    <col min="12809" max="12810" width="15.140625" style="1" customWidth="1"/>
    <col min="12811" max="12811" width="9.140625" style="1" customWidth="1"/>
    <col min="12812" max="12813" width="16" style="1" customWidth="1"/>
    <col min="12814" max="12814" width="16.7109375" style="1" customWidth="1"/>
    <col min="12815" max="12815" width="9.140625" style="1" customWidth="1"/>
    <col min="12816" max="12816" width="16" style="1" bestFit="1" customWidth="1"/>
    <col min="12817" max="12817" width="9.140625" style="1" customWidth="1"/>
    <col min="12818" max="12818" width="16" style="1" customWidth="1"/>
    <col min="12819" max="13051" width="9.140625" style="1"/>
    <col min="13052" max="13056" width="9.140625" style="1" customWidth="1"/>
    <col min="13057" max="13057" width="6.140625" style="1" bestFit="1" customWidth="1"/>
    <col min="13058" max="13058" width="7.42578125" style="1" customWidth="1"/>
    <col min="13059" max="13059" width="63.28515625" style="1" bestFit="1" customWidth="1"/>
    <col min="13060" max="13060" width="4" style="1" bestFit="1" customWidth="1"/>
    <col min="13061" max="13061" width="9.140625" style="1" customWidth="1"/>
    <col min="13062" max="13062" width="16.7109375" style="1" customWidth="1"/>
    <col min="13063" max="13063" width="15.5703125" style="1" bestFit="1" customWidth="1"/>
    <col min="13064" max="13064" width="9.140625" style="1" customWidth="1"/>
    <col min="13065" max="13066" width="15.140625" style="1" customWidth="1"/>
    <col min="13067" max="13067" width="9.140625" style="1" customWidth="1"/>
    <col min="13068" max="13069" width="16" style="1" customWidth="1"/>
    <col min="13070" max="13070" width="16.7109375" style="1" customWidth="1"/>
    <col min="13071" max="13071" width="9.140625" style="1" customWidth="1"/>
    <col min="13072" max="13072" width="16" style="1" bestFit="1" customWidth="1"/>
    <col min="13073" max="13073" width="9.140625" style="1" customWidth="1"/>
    <col min="13074" max="13074" width="16" style="1" customWidth="1"/>
    <col min="13075" max="13307" width="9.140625" style="1"/>
    <col min="13308" max="13312" width="9.140625" style="1" customWidth="1"/>
    <col min="13313" max="13313" width="6.140625" style="1" bestFit="1" customWidth="1"/>
    <col min="13314" max="13314" width="7.42578125" style="1" customWidth="1"/>
    <col min="13315" max="13315" width="63.28515625" style="1" bestFit="1" customWidth="1"/>
    <col min="13316" max="13316" width="4" style="1" bestFit="1" customWidth="1"/>
    <col min="13317" max="13317" width="9.140625" style="1" customWidth="1"/>
    <col min="13318" max="13318" width="16.7109375" style="1" customWidth="1"/>
    <col min="13319" max="13319" width="15.5703125" style="1" bestFit="1" customWidth="1"/>
    <col min="13320" max="13320" width="9.140625" style="1" customWidth="1"/>
    <col min="13321" max="13322" width="15.140625" style="1" customWidth="1"/>
    <col min="13323" max="13323" width="9.140625" style="1" customWidth="1"/>
    <col min="13324" max="13325" width="16" style="1" customWidth="1"/>
    <col min="13326" max="13326" width="16.7109375" style="1" customWidth="1"/>
    <col min="13327" max="13327" width="9.140625" style="1" customWidth="1"/>
    <col min="13328" max="13328" width="16" style="1" bestFit="1" customWidth="1"/>
    <col min="13329" max="13329" width="9.140625" style="1" customWidth="1"/>
    <col min="13330" max="13330" width="16" style="1" customWidth="1"/>
    <col min="13331" max="13563" width="9.140625" style="1"/>
    <col min="13564" max="13568" width="9.140625" style="1" customWidth="1"/>
    <col min="13569" max="13569" width="6.140625" style="1" bestFit="1" customWidth="1"/>
    <col min="13570" max="13570" width="7.42578125" style="1" customWidth="1"/>
    <col min="13571" max="13571" width="63.28515625" style="1" bestFit="1" customWidth="1"/>
    <col min="13572" max="13572" width="4" style="1" bestFit="1" customWidth="1"/>
    <col min="13573" max="13573" width="9.140625" style="1" customWidth="1"/>
    <col min="13574" max="13574" width="16.7109375" style="1" customWidth="1"/>
    <col min="13575" max="13575" width="15.5703125" style="1" bestFit="1" customWidth="1"/>
    <col min="13576" max="13576" width="9.140625" style="1" customWidth="1"/>
    <col min="13577" max="13578" width="15.140625" style="1" customWidth="1"/>
    <col min="13579" max="13579" width="9.140625" style="1" customWidth="1"/>
    <col min="13580" max="13581" width="16" style="1" customWidth="1"/>
    <col min="13582" max="13582" width="16.7109375" style="1" customWidth="1"/>
    <col min="13583" max="13583" width="9.140625" style="1" customWidth="1"/>
    <col min="13584" max="13584" width="16" style="1" bestFit="1" customWidth="1"/>
    <col min="13585" max="13585" width="9.140625" style="1" customWidth="1"/>
    <col min="13586" max="13586" width="16" style="1" customWidth="1"/>
    <col min="13587" max="13819" width="9.140625" style="1"/>
    <col min="13820" max="13824" width="9.140625" style="1" customWidth="1"/>
    <col min="13825" max="13825" width="6.140625" style="1" bestFit="1" customWidth="1"/>
    <col min="13826" max="13826" width="7.42578125" style="1" customWidth="1"/>
    <col min="13827" max="13827" width="63.28515625" style="1" bestFit="1" customWidth="1"/>
    <col min="13828" max="13828" width="4" style="1" bestFit="1" customWidth="1"/>
    <col min="13829" max="13829" width="9.140625" style="1" customWidth="1"/>
    <col min="13830" max="13830" width="16.7109375" style="1" customWidth="1"/>
    <col min="13831" max="13831" width="15.5703125" style="1" bestFit="1" customWidth="1"/>
    <col min="13832" max="13832" width="9.140625" style="1" customWidth="1"/>
    <col min="13833" max="13834" width="15.140625" style="1" customWidth="1"/>
    <col min="13835" max="13835" width="9.140625" style="1" customWidth="1"/>
    <col min="13836" max="13837" width="16" style="1" customWidth="1"/>
    <col min="13838" max="13838" width="16.7109375" style="1" customWidth="1"/>
    <col min="13839" max="13839" width="9.140625" style="1" customWidth="1"/>
    <col min="13840" max="13840" width="16" style="1" bestFit="1" customWidth="1"/>
    <col min="13841" max="13841" width="9.140625" style="1" customWidth="1"/>
    <col min="13842" max="13842" width="16" style="1" customWidth="1"/>
    <col min="13843" max="14075" width="9.140625" style="1"/>
    <col min="14076" max="14080" width="9.140625" style="1" customWidth="1"/>
    <col min="14081" max="14081" width="6.140625" style="1" bestFit="1" customWidth="1"/>
    <col min="14082" max="14082" width="7.42578125" style="1" customWidth="1"/>
    <col min="14083" max="14083" width="63.28515625" style="1" bestFit="1" customWidth="1"/>
    <col min="14084" max="14084" width="4" style="1" bestFit="1" customWidth="1"/>
    <col min="14085" max="14085" width="9.140625" style="1" customWidth="1"/>
    <col min="14086" max="14086" width="16.7109375" style="1" customWidth="1"/>
    <col min="14087" max="14087" width="15.5703125" style="1" bestFit="1" customWidth="1"/>
    <col min="14088" max="14088" width="9.140625" style="1" customWidth="1"/>
    <col min="14089" max="14090" width="15.140625" style="1" customWidth="1"/>
    <col min="14091" max="14091" width="9.140625" style="1" customWidth="1"/>
    <col min="14092" max="14093" width="16" style="1" customWidth="1"/>
    <col min="14094" max="14094" width="16.7109375" style="1" customWidth="1"/>
    <col min="14095" max="14095" width="9.140625" style="1" customWidth="1"/>
    <col min="14096" max="14096" width="16" style="1" bestFit="1" customWidth="1"/>
    <col min="14097" max="14097" width="9.140625" style="1" customWidth="1"/>
    <col min="14098" max="14098" width="16" style="1" customWidth="1"/>
    <col min="14099" max="14331" width="9.140625" style="1"/>
    <col min="14332" max="14336" width="9.140625" style="1" customWidth="1"/>
    <col min="14337" max="14337" width="6.140625" style="1" bestFit="1" customWidth="1"/>
    <col min="14338" max="14338" width="7.42578125" style="1" customWidth="1"/>
    <col min="14339" max="14339" width="63.28515625" style="1" bestFit="1" customWidth="1"/>
    <col min="14340" max="14340" width="4" style="1" bestFit="1" customWidth="1"/>
    <col min="14341" max="14341" width="9.140625" style="1" customWidth="1"/>
    <col min="14342" max="14342" width="16.7109375" style="1" customWidth="1"/>
    <col min="14343" max="14343" width="15.5703125" style="1" bestFit="1" customWidth="1"/>
    <col min="14344" max="14344" width="9.140625" style="1" customWidth="1"/>
    <col min="14345" max="14346" width="15.140625" style="1" customWidth="1"/>
    <col min="14347" max="14347" width="9.140625" style="1" customWidth="1"/>
    <col min="14348" max="14349" width="16" style="1" customWidth="1"/>
    <col min="14350" max="14350" width="16.7109375" style="1" customWidth="1"/>
    <col min="14351" max="14351" width="9.140625" style="1" customWidth="1"/>
    <col min="14352" max="14352" width="16" style="1" bestFit="1" customWidth="1"/>
    <col min="14353" max="14353" width="9.140625" style="1" customWidth="1"/>
    <col min="14354" max="14354" width="16" style="1" customWidth="1"/>
    <col min="14355" max="14587" width="9.140625" style="1"/>
    <col min="14588" max="14592" width="9.140625" style="1" customWidth="1"/>
    <col min="14593" max="14593" width="6.140625" style="1" bestFit="1" customWidth="1"/>
    <col min="14594" max="14594" width="7.42578125" style="1" customWidth="1"/>
    <col min="14595" max="14595" width="63.28515625" style="1" bestFit="1" customWidth="1"/>
    <col min="14596" max="14596" width="4" style="1" bestFit="1" customWidth="1"/>
    <col min="14597" max="14597" width="9.140625" style="1" customWidth="1"/>
    <col min="14598" max="14598" width="16.7109375" style="1" customWidth="1"/>
    <col min="14599" max="14599" width="15.5703125" style="1" bestFit="1" customWidth="1"/>
    <col min="14600" max="14600" width="9.140625" style="1" customWidth="1"/>
    <col min="14601" max="14602" width="15.140625" style="1" customWidth="1"/>
    <col min="14603" max="14603" width="9.140625" style="1" customWidth="1"/>
    <col min="14604" max="14605" width="16" style="1" customWidth="1"/>
    <col min="14606" max="14606" width="16.7109375" style="1" customWidth="1"/>
    <col min="14607" max="14607" width="9.140625" style="1" customWidth="1"/>
    <col min="14608" max="14608" width="16" style="1" bestFit="1" customWidth="1"/>
    <col min="14609" max="14609" width="9.140625" style="1" customWidth="1"/>
    <col min="14610" max="14610" width="16" style="1" customWidth="1"/>
    <col min="14611" max="14843" width="9.140625" style="1"/>
    <col min="14844" max="14848" width="9.140625" style="1" customWidth="1"/>
    <col min="14849" max="14849" width="6.140625" style="1" bestFit="1" customWidth="1"/>
    <col min="14850" max="14850" width="7.42578125" style="1" customWidth="1"/>
    <col min="14851" max="14851" width="63.28515625" style="1" bestFit="1" customWidth="1"/>
    <col min="14852" max="14852" width="4" style="1" bestFit="1" customWidth="1"/>
    <col min="14853" max="14853" width="9.140625" style="1" customWidth="1"/>
    <col min="14854" max="14854" width="16.7109375" style="1" customWidth="1"/>
    <col min="14855" max="14855" width="15.5703125" style="1" bestFit="1" customWidth="1"/>
    <col min="14856" max="14856" width="9.140625" style="1" customWidth="1"/>
    <col min="14857" max="14858" width="15.140625" style="1" customWidth="1"/>
    <col min="14859" max="14859" width="9.140625" style="1" customWidth="1"/>
    <col min="14860" max="14861" width="16" style="1" customWidth="1"/>
    <col min="14862" max="14862" width="16.7109375" style="1" customWidth="1"/>
    <col min="14863" max="14863" width="9.140625" style="1" customWidth="1"/>
    <col min="14864" max="14864" width="16" style="1" bestFit="1" customWidth="1"/>
    <col min="14865" max="14865" width="9.140625" style="1" customWidth="1"/>
    <col min="14866" max="14866" width="16" style="1" customWidth="1"/>
    <col min="14867" max="15099" width="9.140625" style="1"/>
    <col min="15100" max="15104" width="9.140625" style="1" customWidth="1"/>
    <col min="15105" max="15105" width="6.140625" style="1" bestFit="1" customWidth="1"/>
    <col min="15106" max="15106" width="7.42578125" style="1" customWidth="1"/>
    <col min="15107" max="15107" width="63.28515625" style="1" bestFit="1" customWidth="1"/>
    <col min="15108" max="15108" width="4" style="1" bestFit="1" customWidth="1"/>
    <col min="15109" max="15109" width="9.140625" style="1" customWidth="1"/>
    <col min="15110" max="15110" width="16.7109375" style="1" customWidth="1"/>
    <col min="15111" max="15111" width="15.5703125" style="1" bestFit="1" customWidth="1"/>
    <col min="15112" max="15112" width="9.140625" style="1" customWidth="1"/>
    <col min="15113" max="15114" width="15.140625" style="1" customWidth="1"/>
    <col min="15115" max="15115" width="9.140625" style="1" customWidth="1"/>
    <col min="15116" max="15117" width="16" style="1" customWidth="1"/>
    <col min="15118" max="15118" width="16.7109375" style="1" customWidth="1"/>
    <col min="15119" max="15119" width="9.140625" style="1" customWidth="1"/>
    <col min="15120" max="15120" width="16" style="1" bestFit="1" customWidth="1"/>
    <col min="15121" max="15121" width="9.140625" style="1" customWidth="1"/>
    <col min="15122" max="15122" width="16" style="1" customWidth="1"/>
    <col min="15123" max="15355" width="9.140625" style="1"/>
    <col min="15356" max="15360" width="9.140625" style="1" customWidth="1"/>
    <col min="15361" max="15361" width="6.140625" style="1" bestFit="1" customWidth="1"/>
    <col min="15362" max="15362" width="7.42578125" style="1" customWidth="1"/>
    <col min="15363" max="15363" width="63.28515625" style="1" bestFit="1" customWidth="1"/>
    <col min="15364" max="15364" width="4" style="1" bestFit="1" customWidth="1"/>
    <col min="15365" max="15365" width="9.140625" style="1" customWidth="1"/>
    <col min="15366" max="15366" width="16.7109375" style="1" customWidth="1"/>
    <col min="15367" max="15367" width="15.5703125" style="1" bestFit="1" customWidth="1"/>
    <col min="15368" max="15368" width="9.140625" style="1" customWidth="1"/>
    <col min="15369" max="15370" width="15.140625" style="1" customWidth="1"/>
    <col min="15371" max="15371" width="9.140625" style="1" customWidth="1"/>
    <col min="15372" max="15373" width="16" style="1" customWidth="1"/>
    <col min="15374" max="15374" width="16.7109375" style="1" customWidth="1"/>
    <col min="15375" max="15375" width="9.140625" style="1" customWidth="1"/>
    <col min="15376" max="15376" width="16" style="1" bestFit="1" customWidth="1"/>
    <col min="15377" max="15377" width="9.140625" style="1" customWidth="1"/>
    <col min="15378" max="15378" width="16" style="1" customWidth="1"/>
    <col min="15379" max="15611" width="9.140625" style="1"/>
    <col min="15612" max="15616" width="9.140625" style="1" customWidth="1"/>
    <col min="15617" max="15617" width="6.140625" style="1" bestFit="1" customWidth="1"/>
    <col min="15618" max="15618" width="7.42578125" style="1" customWidth="1"/>
    <col min="15619" max="15619" width="63.28515625" style="1" bestFit="1" customWidth="1"/>
    <col min="15620" max="15620" width="4" style="1" bestFit="1" customWidth="1"/>
    <col min="15621" max="15621" width="9.140625" style="1" customWidth="1"/>
    <col min="15622" max="15622" width="16.7109375" style="1" customWidth="1"/>
    <col min="15623" max="15623" width="15.5703125" style="1" bestFit="1" customWidth="1"/>
    <col min="15624" max="15624" width="9.140625" style="1" customWidth="1"/>
    <col min="15625" max="15626" width="15.140625" style="1" customWidth="1"/>
    <col min="15627" max="15627" width="9.140625" style="1" customWidth="1"/>
    <col min="15628" max="15629" width="16" style="1" customWidth="1"/>
    <col min="15630" max="15630" width="16.7109375" style="1" customWidth="1"/>
    <col min="15631" max="15631" width="9.140625" style="1" customWidth="1"/>
    <col min="15632" max="15632" width="16" style="1" bestFit="1" customWidth="1"/>
    <col min="15633" max="15633" width="9.140625" style="1" customWidth="1"/>
    <col min="15634" max="15634" width="16" style="1" customWidth="1"/>
    <col min="15635" max="15867" width="9.140625" style="1"/>
    <col min="15868" max="15872" width="9.140625" style="1" customWidth="1"/>
    <col min="15873" max="15873" width="6.140625" style="1" bestFit="1" customWidth="1"/>
    <col min="15874" max="15874" width="7.42578125" style="1" customWidth="1"/>
    <col min="15875" max="15875" width="63.28515625" style="1" bestFit="1" customWidth="1"/>
    <col min="15876" max="15876" width="4" style="1" bestFit="1" customWidth="1"/>
    <col min="15877" max="15877" width="9.140625" style="1" customWidth="1"/>
    <col min="15878" max="15878" width="16.7109375" style="1" customWidth="1"/>
    <col min="15879" max="15879" width="15.5703125" style="1" bestFit="1" customWidth="1"/>
    <col min="15880" max="15880" width="9.140625" style="1" customWidth="1"/>
    <col min="15881" max="15882" width="15.140625" style="1" customWidth="1"/>
    <col min="15883" max="15883" width="9.140625" style="1" customWidth="1"/>
    <col min="15884" max="15885" width="16" style="1" customWidth="1"/>
    <col min="15886" max="15886" width="16.7109375" style="1" customWidth="1"/>
    <col min="15887" max="15887" width="9.140625" style="1" customWidth="1"/>
    <col min="15888" max="15888" width="16" style="1" bestFit="1" customWidth="1"/>
    <col min="15889" max="15889" width="9.140625" style="1" customWidth="1"/>
    <col min="15890" max="15890" width="16" style="1" customWidth="1"/>
    <col min="15891" max="16123" width="9.140625" style="1"/>
    <col min="16124" max="16128" width="9.140625" style="1" customWidth="1"/>
    <col min="16129" max="16129" width="6.140625" style="1" bestFit="1" customWidth="1"/>
    <col min="16130" max="16130" width="7.42578125" style="1" customWidth="1"/>
    <col min="16131" max="16131" width="63.28515625" style="1" bestFit="1" customWidth="1"/>
    <col min="16132" max="16132" width="4" style="1" bestFit="1" customWidth="1"/>
    <col min="16133" max="16133" width="9.140625" style="1" customWidth="1"/>
    <col min="16134" max="16134" width="16.7109375" style="1" customWidth="1"/>
    <col min="16135" max="16135" width="15.5703125" style="1" bestFit="1" customWidth="1"/>
    <col min="16136" max="16136" width="9.140625" style="1" customWidth="1"/>
    <col min="16137" max="16138" width="15.140625" style="1" customWidth="1"/>
    <col min="16139" max="16139" width="9.140625" style="1" customWidth="1"/>
    <col min="16140" max="16141" width="16" style="1" customWidth="1"/>
    <col min="16142" max="16142" width="16.7109375" style="1" customWidth="1"/>
    <col min="16143" max="16143" width="9.140625" style="1" customWidth="1"/>
    <col min="16144" max="16144" width="16" style="1" bestFit="1" customWidth="1"/>
    <col min="16145" max="16145" width="9.140625" style="1" customWidth="1"/>
    <col min="16146" max="16146" width="16" style="1" customWidth="1"/>
    <col min="16147" max="16384" width="9.140625" style="1"/>
  </cols>
  <sheetData>
    <row r="1" spans="1:22" x14ac:dyDescent="0.25">
      <c r="H1" s="93" t="s">
        <v>139</v>
      </c>
      <c r="S1" s="3"/>
    </row>
    <row r="2" spans="1:22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8" t="s">
        <v>5</v>
      </c>
      <c r="G2" s="99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137</v>
      </c>
      <c r="Q2" s="8" t="s">
        <v>14</v>
      </c>
      <c r="R2" s="8" t="s">
        <v>136</v>
      </c>
      <c r="S2" s="8" t="s">
        <v>15</v>
      </c>
      <c r="T2" s="11"/>
      <c r="U2" s="12"/>
      <c r="V2" s="13"/>
    </row>
    <row r="3" spans="1:22" s="23" customFormat="1" ht="25.5" x14ac:dyDescent="0.25">
      <c r="A3" s="15">
        <v>5</v>
      </c>
      <c r="B3" s="15" t="s">
        <v>19</v>
      </c>
      <c r="C3" s="15" t="s">
        <v>20</v>
      </c>
      <c r="D3" s="15" t="s">
        <v>21</v>
      </c>
      <c r="E3" s="16">
        <v>911</v>
      </c>
      <c r="F3" s="16"/>
      <c r="G3" s="6"/>
      <c r="H3" s="6" t="s">
        <v>16</v>
      </c>
      <c r="I3" s="6"/>
      <c r="J3" s="17"/>
      <c r="K3" s="17"/>
      <c r="L3" s="92" t="s">
        <v>17</v>
      </c>
      <c r="M3" s="18"/>
      <c r="N3" s="19" t="s">
        <v>18</v>
      </c>
      <c r="O3" s="17"/>
      <c r="P3" s="17"/>
      <c r="Q3" s="17"/>
      <c r="R3" s="17"/>
      <c r="S3" s="17"/>
      <c r="T3" s="20"/>
      <c r="U3" s="21"/>
      <c r="V3" s="22"/>
    </row>
    <row r="4" spans="1:22" x14ac:dyDescent="0.25">
      <c r="A4" s="24"/>
      <c r="B4" s="24"/>
      <c r="C4" s="24"/>
      <c r="D4" s="24"/>
      <c r="E4" s="24"/>
      <c r="F4" s="24" t="s">
        <v>22</v>
      </c>
      <c r="G4" s="25">
        <f>IF(ISBLANK(F4)=TRUE,"",+VALUE(LEFT(F4,3)))</f>
        <v>411</v>
      </c>
      <c r="H4" s="26" t="s">
        <v>23</v>
      </c>
      <c r="I4" s="26">
        <v>145</v>
      </c>
      <c r="J4" s="27">
        <v>178719000</v>
      </c>
      <c r="K4" s="27"/>
      <c r="L4" s="91"/>
      <c r="M4" s="27">
        <f t="shared" ref="M4:M40" si="0">J4+K4+L4</f>
        <v>178719000</v>
      </c>
      <c r="N4" s="28"/>
      <c r="O4" s="27">
        <f t="shared" ref="O4:O40" si="1">IFERROR(L4+N4,"")</f>
        <v>0</v>
      </c>
      <c r="P4" s="27"/>
      <c r="Q4" s="27"/>
      <c r="R4" s="29"/>
      <c r="S4" s="27">
        <f>IFERROR(J4+K4+O4+P4+Q4+R4,"")</f>
        <v>178719000</v>
      </c>
    </row>
    <row r="5" spans="1:22" x14ac:dyDescent="0.25">
      <c r="A5" s="24"/>
      <c r="B5" s="24"/>
      <c r="C5" s="24"/>
      <c r="D5" s="24"/>
      <c r="E5" s="24"/>
      <c r="F5" s="24" t="s">
        <v>24</v>
      </c>
      <c r="G5" s="30">
        <f t="shared" ref="G5:G64" si="2">IF(ISBLANK(F5)=TRUE,"",+VALUE(LEFT(F5,3)))</f>
        <v>412</v>
      </c>
      <c r="H5" s="31" t="s">
        <v>25</v>
      </c>
      <c r="I5" s="31"/>
      <c r="J5" s="27">
        <v>27076000</v>
      </c>
      <c r="K5" s="27"/>
      <c r="L5" s="91"/>
      <c r="M5" s="27">
        <f t="shared" si="0"/>
        <v>27076000</v>
      </c>
      <c r="N5" s="28"/>
      <c r="O5" s="27">
        <f t="shared" si="1"/>
        <v>0</v>
      </c>
      <c r="P5" s="27"/>
      <c r="Q5" s="27"/>
      <c r="R5" s="29"/>
      <c r="S5" s="27">
        <f>IFERROR(J5+K5+O5+P5+Q5+R5,"")</f>
        <v>27076000</v>
      </c>
    </row>
    <row r="6" spans="1:22" x14ac:dyDescent="0.25">
      <c r="A6" s="24"/>
      <c r="B6" s="24"/>
      <c r="C6" s="24"/>
      <c r="D6" s="24"/>
      <c r="E6" s="24"/>
      <c r="F6" s="24" t="s">
        <v>26</v>
      </c>
      <c r="G6" s="32">
        <f t="shared" si="2"/>
        <v>413</v>
      </c>
      <c r="H6" s="33" t="s">
        <v>27</v>
      </c>
      <c r="I6" s="34"/>
      <c r="J6" s="27"/>
      <c r="K6" s="27"/>
      <c r="L6" s="91"/>
      <c r="M6" s="27">
        <f t="shared" si="0"/>
        <v>0</v>
      </c>
      <c r="N6" s="28"/>
      <c r="O6" s="27">
        <f t="shared" si="1"/>
        <v>0</v>
      </c>
      <c r="P6" s="27"/>
      <c r="Q6" s="27"/>
      <c r="R6" s="28"/>
      <c r="S6" s="27">
        <f t="shared" ref="S6:S64" si="3">IFERROR(J6+K6+O6+P6+Q6+R6,"")</f>
        <v>0</v>
      </c>
    </row>
    <row r="7" spans="1:22" s="35" customFormat="1" x14ac:dyDescent="0.25">
      <c r="A7" s="24"/>
      <c r="B7" s="24"/>
      <c r="C7" s="24"/>
      <c r="D7" s="24"/>
      <c r="E7" s="24"/>
      <c r="F7" s="24" t="s">
        <v>28</v>
      </c>
      <c r="G7" s="25">
        <f t="shared" si="2"/>
        <v>414</v>
      </c>
      <c r="H7" s="31" t="s">
        <v>29</v>
      </c>
      <c r="I7" s="31"/>
      <c r="J7" s="27">
        <v>1000000</v>
      </c>
      <c r="K7" s="27"/>
      <c r="L7" s="91"/>
      <c r="M7" s="27">
        <f t="shared" si="0"/>
        <v>1000000</v>
      </c>
      <c r="N7" s="28"/>
      <c r="O7" s="27">
        <f t="shared" si="1"/>
        <v>0</v>
      </c>
      <c r="P7" s="27"/>
      <c r="Q7" s="27"/>
      <c r="R7" s="29"/>
      <c r="S7" s="27">
        <f t="shared" si="3"/>
        <v>1000000</v>
      </c>
    </row>
    <row r="8" spans="1:22" s="35" customFormat="1" x14ac:dyDescent="0.25">
      <c r="A8" s="24"/>
      <c r="B8" s="24"/>
      <c r="C8" s="24"/>
      <c r="D8" s="24"/>
      <c r="E8" s="24"/>
      <c r="F8" s="24" t="s">
        <v>30</v>
      </c>
      <c r="G8" s="25">
        <f t="shared" si="2"/>
        <v>414</v>
      </c>
      <c r="H8" s="31" t="s">
        <v>31</v>
      </c>
      <c r="I8" s="31"/>
      <c r="J8" s="27">
        <v>1389000</v>
      </c>
      <c r="K8" s="27"/>
      <c r="L8" s="91"/>
      <c r="M8" s="27">
        <f t="shared" si="0"/>
        <v>1389000</v>
      </c>
      <c r="N8" s="28"/>
      <c r="O8" s="27">
        <f t="shared" si="1"/>
        <v>0</v>
      </c>
      <c r="P8" s="27"/>
      <c r="Q8" s="27"/>
      <c r="R8" s="29"/>
      <c r="S8" s="27">
        <f t="shared" si="3"/>
        <v>1389000</v>
      </c>
    </row>
    <row r="9" spans="1:22" s="35" customFormat="1" x14ac:dyDescent="0.25">
      <c r="A9" s="24"/>
      <c r="B9" s="24"/>
      <c r="C9" s="24"/>
      <c r="D9" s="24"/>
      <c r="E9" s="24"/>
      <c r="F9" s="24" t="s">
        <v>32</v>
      </c>
      <c r="G9" s="25">
        <f t="shared" si="2"/>
        <v>415</v>
      </c>
      <c r="H9" s="31" t="s">
        <v>33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7"/>
      <c r="R9" s="29"/>
      <c r="S9" s="27">
        <f t="shared" si="3"/>
        <v>7000000</v>
      </c>
    </row>
    <row r="10" spans="1:22" s="35" customFormat="1" x14ac:dyDescent="0.25">
      <c r="A10" s="24"/>
      <c r="B10" s="24"/>
      <c r="C10" s="24"/>
      <c r="D10" s="24"/>
      <c r="E10" s="24"/>
      <c r="F10" s="24" t="s">
        <v>34</v>
      </c>
      <c r="G10" s="25">
        <f t="shared" si="2"/>
        <v>416</v>
      </c>
      <c r="H10" s="26" t="s">
        <v>35</v>
      </c>
      <c r="I10" s="26" t="s">
        <v>140</v>
      </c>
      <c r="J10" s="27">
        <v>3850000</v>
      </c>
      <c r="K10" s="27"/>
      <c r="L10" s="91"/>
      <c r="M10" s="27">
        <f t="shared" si="0"/>
        <v>3850000</v>
      </c>
      <c r="N10" s="28"/>
      <c r="O10" s="27">
        <f t="shared" si="1"/>
        <v>0</v>
      </c>
      <c r="P10" s="27"/>
      <c r="Q10" s="27"/>
      <c r="R10" s="29"/>
      <c r="S10" s="27">
        <f t="shared" si="3"/>
        <v>3850000</v>
      </c>
    </row>
    <row r="11" spans="1:22" s="35" customFormat="1" x14ac:dyDescent="0.25">
      <c r="A11" s="24"/>
      <c r="B11" s="24"/>
      <c r="C11" s="24"/>
      <c r="D11" s="24"/>
      <c r="E11" s="24"/>
      <c r="F11" s="24" t="s">
        <v>36</v>
      </c>
      <c r="G11" s="25">
        <f t="shared" si="2"/>
        <v>421</v>
      </c>
      <c r="H11" s="26" t="s">
        <v>37</v>
      </c>
      <c r="I11" s="26"/>
      <c r="J11" s="27">
        <v>150000</v>
      </c>
      <c r="K11" s="27"/>
      <c r="L11" s="91">
        <v>80000</v>
      </c>
      <c r="M11" s="27">
        <f t="shared" si="0"/>
        <v>230000</v>
      </c>
      <c r="N11" s="28">
        <v>120000</v>
      </c>
      <c r="O11" s="27">
        <f t="shared" si="1"/>
        <v>200000</v>
      </c>
      <c r="P11" s="27"/>
      <c r="Q11" s="27"/>
      <c r="R11" s="29"/>
      <c r="S11" s="27">
        <f t="shared" si="3"/>
        <v>350000</v>
      </c>
    </row>
    <row r="12" spans="1:22" s="35" customFormat="1" x14ac:dyDescent="0.25">
      <c r="A12" s="24"/>
      <c r="B12" s="24"/>
      <c r="C12" s="24"/>
      <c r="D12" s="24"/>
      <c r="E12" s="24"/>
      <c r="F12" s="24" t="s">
        <v>38</v>
      </c>
      <c r="G12" s="25">
        <f t="shared" si="2"/>
        <v>421</v>
      </c>
      <c r="H12" s="31" t="s">
        <v>39</v>
      </c>
      <c r="I12" s="31"/>
      <c r="J12" s="27">
        <v>12401000</v>
      </c>
      <c r="K12" s="27"/>
      <c r="L12" s="91">
        <v>1060000</v>
      </c>
      <c r="M12" s="27">
        <f t="shared" si="0"/>
        <v>13461000</v>
      </c>
      <c r="N12" s="28">
        <v>50000</v>
      </c>
      <c r="O12" s="27">
        <f t="shared" si="1"/>
        <v>1110000</v>
      </c>
      <c r="P12" s="27"/>
      <c r="Q12" s="27"/>
      <c r="R12" s="29"/>
      <c r="S12" s="27">
        <f t="shared" si="3"/>
        <v>13511000</v>
      </c>
    </row>
    <row r="13" spans="1:22" s="35" customFormat="1" x14ac:dyDescent="0.25">
      <c r="A13" s="24"/>
      <c r="B13" s="24"/>
      <c r="C13" s="24"/>
      <c r="D13" s="24"/>
      <c r="E13" s="24"/>
      <c r="F13" s="24" t="s">
        <v>40</v>
      </c>
      <c r="G13" s="25">
        <f t="shared" si="2"/>
        <v>421</v>
      </c>
      <c r="H13" s="26" t="s">
        <v>41</v>
      </c>
      <c r="I13" s="26"/>
      <c r="J13" s="27">
        <v>2291000</v>
      </c>
      <c r="K13" s="27"/>
      <c r="L13" s="91">
        <v>1050000</v>
      </c>
      <c r="M13" s="27">
        <f t="shared" si="0"/>
        <v>3341000</v>
      </c>
      <c r="N13" s="28">
        <v>50000</v>
      </c>
      <c r="O13" s="27">
        <f t="shared" si="1"/>
        <v>1100000</v>
      </c>
      <c r="P13" s="27"/>
      <c r="Q13" s="27"/>
      <c r="R13" s="29"/>
      <c r="S13" s="27">
        <f t="shared" si="3"/>
        <v>3391000</v>
      </c>
    </row>
    <row r="14" spans="1:22" s="35" customFormat="1" x14ac:dyDescent="0.25">
      <c r="A14" s="24"/>
      <c r="B14" s="24"/>
      <c r="C14" s="24"/>
      <c r="D14" s="24"/>
      <c r="E14" s="24"/>
      <c r="F14" s="24" t="s">
        <v>42</v>
      </c>
      <c r="G14" s="25">
        <f t="shared" si="2"/>
        <v>421</v>
      </c>
      <c r="H14" s="26" t="s">
        <v>43</v>
      </c>
      <c r="I14" s="26"/>
      <c r="J14" s="27">
        <v>790000</v>
      </c>
      <c r="K14" s="27"/>
      <c r="L14" s="91">
        <v>700000</v>
      </c>
      <c r="M14" s="27">
        <f t="shared" si="0"/>
        <v>1490000</v>
      </c>
      <c r="N14" s="28">
        <v>55000</v>
      </c>
      <c r="O14" s="27">
        <f t="shared" si="1"/>
        <v>755000</v>
      </c>
      <c r="P14" s="27"/>
      <c r="Q14" s="27"/>
      <c r="R14" s="29"/>
      <c r="S14" s="27">
        <f t="shared" si="3"/>
        <v>1545000</v>
      </c>
    </row>
    <row r="15" spans="1:22" s="35" customFormat="1" x14ac:dyDescent="0.25">
      <c r="A15" s="24"/>
      <c r="B15" s="24"/>
      <c r="C15" s="24"/>
      <c r="D15" s="24"/>
      <c r="E15" s="24"/>
      <c r="F15" s="24" t="s">
        <v>44</v>
      </c>
      <c r="G15" s="25">
        <f t="shared" si="2"/>
        <v>421</v>
      </c>
      <c r="H15" s="31" t="s">
        <v>45</v>
      </c>
      <c r="I15" s="31"/>
      <c r="J15" s="27">
        <v>90000</v>
      </c>
      <c r="K15" s="27"/>
      <c r="L15" s="91">
        <v>130000</v>
      </c>
      <c r="M15" s="27">
        <f t="shared" si="0"/>
        <v>220000</v>
      </c>
      <c r="N15" s="28">
        <v>50000</v>
      </c>
      <c r="O15" s="27">
        <f t="shared" si="1"/>
        <v>180000</v>
      </c>
      <c r="P15" s="27"/>
      <c r="Q15" s="27">
        <v>325000</v>
      </c>
      <c r="R15" s="29"/>
      <c r="S15" s="27">
        <f t="shared" si="3"/>
        <v>595000</v>
      </c>
    </row>
    <row r="16" spans="1:22" s="35" customFormat="1" x14ac:dyDescent="0.25">
      <c r="A16" s="24"/>
      <c r="B16" s="24"/>
      <c r="C16" s="24"/>
      <c r="D16" s="24"/>
      <c r="E16" s="24"/>
      <c r="F16" s="24" t="s">
        <v>46</v>
      </c>
      <c r="G16" s="25">
        <f t="shared" si="2"/>
        <v>422</v>
      </c>
      <c r="H16" s="31" t="s">
        <v>47</v>
      </c>
      <c r="I16" s="31"/>
      <c r="J16" s="27">
        <v>150000</v>
      </c>
      <c r="K16" s="27"/>
      <c r="L16" s="91">
        <v>650000</v>
      </c>
      <c r="M16" s="27">
        <f t="shared" si="0"/>
        <v>800000</v>
      </c>
      <c r="N16" s="28">
        <v>200000</v>
      </c>
      <c r="O16" s="27">
        <f t="shared" si="1"/>
        <v>850000</v>
      </c>
      <c r="P16" s="27"/>
      <c r="Q16" s="27"/>
      <c r="R16" s="29"/>
      <c r="S16" s="27">
        <f t="shared" si="3"/>
        <v>1000000</v>
      </c>
    </row>
    <row r="17" spans="1:19" s="35" customFormat="1" x14ac:dyDescent="0.25">
      <c r="A17" s="24"/>
      <c r="B17" s="24"/>
      <c r="C17" s="24"/>
      <c r="D17" s="24"/>
      <c r="E17" s="24"/>
      <c r="F17" s="24" t="s">
        <v>48</v>
      </c>
      <c r="G17" s="25">
        <f t="shared" si="2"/>
        <v>422</v>
      </c>
      <c r="H17" s="31" t="s">
        <v>49</v>
      </c>
      <c r="I17" s="31"/>
      <c r="J17" s="27">
        <v>30000</v>
      </c>
      <c r="K17" s="27"/>
      <c r="L17" s="91">
        <v>70000</v>
      </c>
      <c r="M17" s="27">
        <f t="shared" si="0"/>
        <v>100000</v>
      </c>
      <c r="N17" s="28">
        <v>70000</v>
      </c>
      <c r="O17" s="27">
        <f t="shared" si="1"/>
        <v>140000</v>
      </c>
      <c r="P17" s="27"/>
      <c r="Q17" s="27"/>
      <c r="R17" s="29"/>
      <c r="S17" s="27">
        <f t="shared" si="3"/>
        <v>170000</v>
      </c>
    </row>
    <row r="18" spans="1:19" s="35" customFormat="1" x14ac:dyDescent="0.25">
      <c r="A18" s="24"/>
      <c r="B18" s="24"/>
      <c r="C18" s="24"/>
      <c r="D18" s="24"/>
      <c r="E18" s="24"/>
      <c r="F18" s="24" t="s">
        <v>50</v>
      </c>
      <c r="G18" s="25">
        <f t="shared" si="2"/>
        <v>423</v>
      </c>
      <c r="H18" s="31" t="s">
        <v>51</v>
      </c>
      <c r="I18" s="31"/>
      <c r="J18" s="27">
        <v>112000</v>
      </c>
      <c r="K18" s="27"/>
      <c r="L18" s="91">
        <v>115000</v>
      </c>
      <c r="M18" s="27">
        <f t="shared" si="0"/>
        <v>227000</v>
      </c>
      <c r="N18" s="28">
        <v>55000</v>
      </c>
      <c r="O18" s="27">
        <f t="shared" si="1"/>
        <v>170000</v>
      </c>
      <c r="P18" s="27"/>
      <c r="Q18" s="27"/>
      <c r="R18" s="29"/>
      <c r="S18" s="27">
        <f t="shared" si="3"/>
        <v>282000</v>
      </c>
    </row>
    <row r="19" spans="1:19" s="35" customFormat="1" x14ac:dyDescent="0.25">
      <c r="A19" s="24"/>
      <c r="B19" s="24"/>
      <c r="C19" s="24"/>
      <c r="D19" s="24"/>
      <c r="E19" s="24"/>
      <c r="F19" s="24" t="s">
        <v>52</v>
      </c>
      <c r="G19" s="25">
        <f t="shared" si="2"/>
        <v>423</v>
      </c>
      <c r="H19" s="26" t="s">
        <v>53</v>
      </c>
      <c r="I19" s="26"/>
      <c r="J19" s="27">
        <v>100000</v>
      </c>
      <c r="K19" s="27"/>
      <c r="L19" s="91">
        <v>150000</v>
      </c>
      <c r="M19" s="27">
        <f t="shared" si="0"/>
        <v>250000</v>
      </c>
      <c r="N19" s="28">
        <v>50000</v>
      </c>
      <c r="O19" s="27">
        <f t="shared" si="1"/>
        <v>200000</v>
      </c>
      <c r="P19" s="27"/>
      <c r="Q19" s="27"/>
      <c r="R19" s="29"/>
      <c r="S19" s="27">
        <f t="shared" si="3"/>
        <v>300000</v>
      </c>
    </row>
    <row r="20" spans="1:19" s="35" customFormat="1" x14ac:dyDescent="0.25">
      <c r="A20" s="24"/>
      <c r="B20" s="24"/>
      <c r="C20" s="24"/>
      <c r="D20" s="24"/>
      <c r="E20" s="24"/>
      <c r="F20" s="24" t="s">
        <v>54</v>
      </c>
      <c r="G20" s="25">
        <f t="shared" si="2"/>
        <v>423</v>
      </c>
      <c r="H20" s="26" t="s">
        <v>55</v>
      </c>
      <c r="I20" s="26"/>
      <c r="J20" s="27">
        <v>20000</v>
      </c>
      <c r="K20" s="27"/>
      <c r="L20" s="91">
        <v>40000</v>
      </c>
      <c r="M20" s="27">
        <f t="shared" si="0"/>
        <v>60000</v>
      </c>
      <c r="N20" s="28">
        <v>70000</v>
      </c>
      <c r="O20" s="27">
        <f t="shared" si="1"/>
        <v>110000</v>
      </c>
      <c r="P20" s="27"/>
      <c r="Q20" s="27"/>
      <c r="R20" s="29"/>
      <c r="S20" s="27">
        <f t="shared" si="3"/>
        <v>130000</v>
      </c>
    </row>
    <row r="21" spans="1:19" s="35" customFormat="1" x14ac:dyDescent="0.25">
      <c r="A21" s="24"/>
      <c r="B21" s="24"/>
      <c r="C21" s="24"/>
      <c r="D21" s="24"/>
      <c r="E21" s="24"/>
      <c r="F21" s="24" t="s">
        <v>141</v>
      </c>
      <c r="G21" s="25">
        <v>423</v>
      </c>
      <c r="H21" s="26" t="s">
        <v>142</v>
      </c>
      <c r="I21" s="26"/>
      <c r="J21" s="27">
        <v>180000</v>
      </c>
      <c r="K21" s="27"/>
      <c r="L21" s="91"/>
      <c r="M21" s="27">
        <f t="shared" si="0"/>
        <v>180000</v>
      </c>
      <c r="N21" s="28"/>
      <c r="O21" s="27"/>
      <c r="P21" s="27"/>
      <c r="Q21" s="27"/>
      <c r="R21" s="29"/>
      <c r="S21" s="27">
        <f t="shared" si="3"/>
        <v>180000</v>
      </c>
    </row>
    <row r="22" spans="1:19" s="35" customFormat="1" x14ac:dyDescent="0.25">
      <c r="A22" s="24"/>
      <c r="B22" s="24"/>
      <c r="C22" s="24"/>
      <c r="D22" s="24"/>
      <c r="E22" s="24"/>
      <c r="F22" s="24" t="s">
        <v>56</v>
      </c>
      <c r="G22" s="25">
        <f t="shared" si="2"/>
        <v>423</v>
      </c>
      <c r="H22" s="26" t="s">
        <v>57</v>
      </c>
      <c r="I22" s="26"/>
      <c r="J22" s="27">
        <v>300000</v>
      </c>
      <c r="K22" s="27"/>
      <c r="L22" s="91">
        <v>60000</v>
      </c>
      <c r="M22" s="27">
        <f t="shared" si="0"/>
        <v>360000</v>
      </c>
      <c r="N22" s="28">
        <v>40000</v>
      </c>
      <c r="O22" s="27">
        <f t="shared" si="1"/>
        <v>100000</v>
      </c>
      <c r="P22" s="27"/>
      <c r="Q22" s="27"/>
      <c r="R22" s="29"/>
      <c r="S22" s="27">
        <f t="shared" si="3"/>
        <v>400000</v>
      </c>
    </row>
    <row r="23" spans="1:19" s="35" customFormat="1" x14ac:dyDescent="0.25">
      <c r="A23" s="24"/>
      <c r="B23" s="24"/>
      <c r="C23" s="24"/>
      <c r="D23" s="24"/>
      <c r="E23" s="24"/>
      <c r="F23" s="24" t="s">
        <v>58</v>
      </c>
      <c r="G23" s="25">
        <f t="shared" si="2"/>
        <v>423</v>
      </c>
      <c r="H23" s="26" t="s">
        <v>59</v>
      </c>
      <c r="I23" s="26"/>
      <c r="J23" s="27"/>
      <c r="K23" s="27"/>
      <c r="L23" s="91">
        <v>10000</v>
      </c>
      <c r="M23" s="27">
        <f t="shared" si="0"/>
        <v>10000</v>
      </c>
      <c r="N23" s="28">
        <v>30000</v>
      </c>
      <c r="O23" s="27">
        <f t="shared" si="1"/>
        <v>40000</v>
      </c>
      <c r="P23" s="27"/>
      <c r="Q23" s="27"/>
      <c r="R23" s="29"/>
      <c r="S23" s="27">
        <f t="shared" si="3"/>
        <v>40000</v>
      </c>
    </row>
    <row r="24" spans="1:19" s="35" customFormat="1" x14ac:dyDescent="0.25">
      <c r="A24" s="24"/>
      <c r="B24" s="24"/>
      <c r="C24" s="24"/>
      <c r="D24" s="24"/>
      <c r="E24" s="24"/>
      <c r="F24" s="24" t="s">
        <v>60</v>
      </c>
      <c r="G24" s="25">
        <f t="shared" si="2"/>
        <v>423</v>
      </c>
      <c r="H24" s="26" t="s">
        <v>61</v>
      </c>
      <c r="I24" s="26"/>
      <c r="J24" s="27">
        <v>3800000</v>
      </c>
      <c r="K24" s="27"/>
      <c r="L24" s="91">
        <v>1250000</v>
      </c>
      <c r="M24" s="27">
        <f t="shared" si="0"/>
        <v>5050000</v>
      </c>
      <c r="N24" s="28">
        <v>230000</v>
      </c>
      <c r="O24" s="27">
        <f t="shared" si="1"/>
        <v>1480000</v>
      </c>
      <c r="P24" s="27"/>
      <c r="Q24" s="27">
        <v>1315000</v>
      </c>
      <c r="R24" s="29"/>
      <c r="S24" s="27">
        <f t="shared" si="3"/>
        <v>6595000</v>
      </c>
    </row>
    <row r="25" spans="1:19" x14ac:dyDescent="0.25">
      <c r="A25" s="24"/>
      <c r="B25" s="24"/>
      <c r="C25" s="24"/>
      <c r="D25" s="24"/>
      <c r="E25" s="24"/>
      <c r="F25" s="24" t="s">
        <v>62</v>
      </c>
      <c r="G25" s="25">
        <f t="shared" si="2"/>
        <v>424</v>
      </c>
      <c r="H25" s="26" t="s">
        <v>63</v>
      </c>
      <c r="I25" s="26"/>
      <c r="J25" s="27">
        <v>300000</v>
      </c>
      <c r="K25" s="27"/>
      <c r="L25" s="91">
        <v>100000</v>
      </c>
      <c r="M25" s="27">
        <f t="shared" si="0"/>
        <v>400000</v>
      </c>
      <c r="N25" s="28"/>
      <c r="O25" s="27">
        <f t="shared" si="1"/>
        <v>100000</v>
      </c>
      <c r="P25" s="27"/>
      <c r="Q25" s="27"/>
      <c r="R25" s="29"/>
      <c r="S25" s="27">
        <f t="shared" si="3"/>
        <v>400000</v>
      </c>
    </row>
    <row r="26" spans="1:19" x14ac:dyDescent="0.25">
      <c r="A26" s="24"/>
      <c r="B26" s="24"/>
      <c r="C26" s="24"/>
      <c r="D26" s="24"/>
      <c r="E26" s="24"/>
      <c r="F26" s="24" t="s">
        <v>64</v>
      </c>
      <c r="G26" s="25">
        <f t="shared" si="2"/>
        <v>424</v>
      </c>
      <c r="H26" s="26" t="s">
        <v>65</v>
      </c>
      <c r="I26" s="26"/>
      <c r="J26" s="27">
        <v>250000</v>
      </c>
      <c r="K26" s="27"/>
      <c r="L26" s="91">
        <v>100000</v>
      </c>
      <c r="M26" s="27">
        <f t="shared" si="0"/>
        <v>350000</v>
      </c>
      <c r="N26" s="28"/>
      <c r="O26" s="27">
        <f t="shared" si="1"/>
        <v>100000</v>
      </c>
      <c r="P26" s="27"/>
      <c r="Q26" s="27"/>
      <c r="R26" s="29"/>
      <c r="S26" s="27">
        <f t="shared" si="3"/>
        <v>350000</v>
      </c>
    </row>
    <row r="27" spans="1:19" s="43" customFormat="1" x14ac:dyDescent="0.25">
      <c r="A27" s="37"/>
      <c r="B27" s="37"/>
      <c r="C27" s="37"/>
      <c r="D27" s="37"/>
      <c r="E27" s="37"/>
      <c r="F27" s="37">
        <v>425111</v>
      </c>
      <c r="G27" s="38">
        <f t="shared" si="2"/>
        <v>425</v>
      </c>
      <c r="H27" s="39" t="s">
        <v>66</v>
      </c>
      <c r="I27" s="39"/>
      <c r="J27" s="40"/>
      <c r="K27" s="40"/>
      <c r="L27" s="91"/>
      <c r="M27" s="41">
        <f t="shared" si="0"/>
        <v>0</v>
      </c>
      <c r="N27" s="41"/>
      <c r="O27" s="40">
        <f t="shared" si="1"/>
        <v>0</v>
      </c>
      <c r="P27" s="40"/>
      <c r="Q27" s="40"/>
      <c r="R27" s="42"/>
      <c r="S27" s="27">
        <f t="shared" si="3"/>
        <v>0</v>
      </c>
    </row>
    <row r="28" spans="1:19" s="43" customFormat="1" x14ac:dyDescent="0.25">
      <c r="A28" s="37"/>
      <c r="B28" s="37"/>
      <c r="C28" s="37"/>
      <c r="D28" s="37"/>
      <c r="E28" s="37"/>
      <c r="F28" s="37" t="s">
        <v>67</v>
      </c>
      <c r="G28" s="38">
        <f t="shared" si="2"/>
        <v>425</v>
      </c>
      <c r="H28" s="39" t="s">
        <v>68</v>
      </c>
      <c r="I28" s="39"/>
      <c r="J28" s="40">
        <v>150000</v>
      </c>
      <c r="K28" s="40"/>
      <c r="L28" s="91"/>
      <c r="M28" s="41">
        <f t="shared" si="0"/>
        <v>150000</v>
      </c>
      <c r="N28" s="41"/>
      <c r="O28" s="40">
        <f t="shared" si="1"/>
        <v>0</v>
      </c>
      <c r="P28" s="40"/>
      <c r="Q28" s="40"/>
      <c r="R28" s="42"/>
      <c r="S28" s="27">
        <f t="shared" si="3"/>
        <v>150000</v>
      </c>
    </row>
    <row r="29" spans="1:19" s="43" customFormat="1" x14ac:dyDescent="0.25">
      <c r="A29" s="37"/>
      <c r="B29" s="37"/>
      <c r="C29" s="37"/>
      <c r="D29" s="37"/>
      <c r="E29" s="37"/>
      <c r="F29" s="37">
        <v>425113</v>
      </c>
      <c r="G29" s="38">
        <f t="shared" si="2"/>
        <v>425</v>
      </c>
      <c r="H29" s="39" t="s">
        <v>69</v>
      </c>
      <c r="I29" s="39"/>
      <c r="J29" s="40">
        <v>1050000</v>
      </c>
      <c r="K29" s="40"/>
      <c r="L29" s="91"/>
      <c r="M29" s="41">
        <f t="shared" si="0"/>
        <v>1050000</v>
      </c>
      <c r="N29" s="41"/>
      <c r="O29" s="40">
        <f t="shared" si="1"/>
        <v>0</v>
      </c>
      <c r="P29" s="40"/>
      <c r="Q29" s="40"/>
      <c r="R29" s="42"/>
      <c r="S29" s="27">
        <f t="shared" si="3"/>
        <v>1050000</v>
      </c>
    </row>
    <row r="30" spans="1:19" s="43" customFormat="1" x14ac:dyDescent="0.25">
      <c r="A30" s="37"/>
      <c r="B30" s="37"/>
      <c r="C30" s="37"/>
      <c r="D30" s="37"/>
      <c r="E30" s="37"/>
      <c r="F30" s="37">
        <v>425114</v>
      </c>
      <c r="G30" s="38">
        <f t="shared" si="2"/>
        <v>425</v>
      </c>
      <c r="H30" s="39" t="s">
        <v>70</v>
      </c>
      <c r="I30" s="39"/>
      <c r="J30" s="40">
        <v>1200000</v>
      </c>
      <c r="K30" s="40"/>
      <c r="L30" s="91"/>
      <c r="M30" s="41">
        <f t="shared" si="0"/>
        <v>1200000</v>
      </c>
      <c r="N30" s="41"/>
      <c r="O30" s="40">
        <f t="shared" si="1"/>
        <v>0</v>
      </c>
      <c r="P30" s="40"/>
      <c r="Q30" s="40"/>
      <c r="R30" s="42"/>
      <c r="S30" s="27">
        <f t="shared" si="3"/>
        <v>1200000</v>
      </c>
    </row>
    <row r="31" spans="1:19" s="43" customFormat="1" x14ac:dyDescent="0.25">
      <c r="A31" s="37"/>
      <c r="B31" s="37"/>
      <c r="C31" s="37"/>
      <c r="D31" s="37"/>
      <c r="E31" s="37"/>
      <c r="F31" s="37">
        <v>425115</v>
      </c>
      <c r="G31" s="38">
        <f t="shared" si="2"/>
        <v>425</v>
      </c>
      <c r="H31" s="39" t="s">
        <v>71</v>
      </c>
      <c r="I31" s="39"/>
      <c r="J31" s="40">
        <v>150000</v>
      </c>
      <c r="K31" s="40"/>
      <c r="L31" s="91"/>
      <c r="M31" s="41">
        <f t="shared" si="0"/>
        <v>150000</v>
      </c>
      <c r="N31" s="41"/>
      <c r="O31" s="40">
        <f t="shared" si="1"/>
        <v>0</v>
      </c>
      <c r="P31" s="40"/>
      <c r="Q31" s="40"/>
      <c r="R31" s="42"/>
      <c r="S31" s="27">
        <f t="shared" si="3"/>
        <v>150000</v>
      </c>
    </row>
    <row r="32" spans="1:19" s="43" customFormat="1" x14ac:dyDescent="0.25">
      <c r="A32" s="37"/>
      <c r="B32" s="37"/>
      <c r="C32" s="37"/>
      <c r="D32" s="37"/>
      <c r="E32" s="37"/>
      <c r="F32" s="37">
        <v>425116</v>
      </c>
      <c r="G32" s="38">
        <f t="shared" si="2"/>
        <v>425</v>
      </c>
      <c r="H32" s="39" t="s">
        <v>72</v>
      </c>
      <c r="I32" s="39"/>
      <c r="J32" s="40">
        <v>250000</v>
      </c>
      <c r="K32" s="40"/>
      <c r="L32" s="91"/>
      <c r="M32" s="41">
        <f t="shared" si="0"/>
        <v>250000</v>
      </c>
      <c r="N32" s="41"/>
      <c r="O32" s="40">
        <f t="shared" si="1"/>
        <v>0</v>
      </c>
      <c r="P32" s="40"/>
      <c r="Q32" s="40"/>
      <c r="R32" s="42"/>
      <c r="S32" s="27">
        <f t="shared" si="3"/>
        <v>250000</v>
      </c>
    </row>
    <row r="33" spans="1:19" s="43" customFormat="1" x14ac:dyDescent="0.25">
      <c r="A33" s="37"/>
      <c r="B33" s="37"/>
      <c r="C33" s="37"/>
      <c r="D33" s="37"/>
      <c r="E33" s="37"/>
      <c r="F33" s="37">
        <v>425117</v>
      </c>
      <c r="G33" s="38">
        <f t="shared" si="2"/>
        <v>425</v>
      </c>
      <c r="H33" s="39" t="s">
        <v>73</v>
      </c>
      <c r="I33" s="39"/>
      <c r="J33" s="40">
        <v>200000</v>
      </c>
      <c r="K33" s="40"/>
      <c r="L33" s="91"/>
      <c r="M33" s="41">
        <f t="shared" si="0"/>
        <v>200000</v>
      </c>
      <c r="N33" s="41"/>
      <c r="O33" s="40">
        <f t="shared" si="1"/>
        <v>0</v>
      </c>
      <c r="P33" s="40"/>
      <c r="Q33" s="40"/>
      <c r="R33" s="42"/>
      <c r="S33" s="27">
        <f t="shared" si="3"/>
        <v>200000</v>
      </c>
    </row>
    <row r="34" spans="1:19" s="43" customFormat="1" x14ac:dyDescent="0.25">
      <c r="A34" s="37"/>
      <c r="B34" s="37"/>
      <c r="C34" s="37"/>
      <c r="D34" s="37"/>
      <c r="E34" s="37"/>
      <c r="F34" s="37"/>
      <c r="G34" s="38"/>
      <c r="H34" s="39"/>
      <c r="I34" s="39"/>
      <c r="J34" s="40"/>
      <c r="K34" s="40"/>
      <c r="L34" s="91"/>
      <c r="M34" s="41"/>
      <c r="N34" s="41"/>
      <c r="O34" s="40"/>
      <c r="P34" s="40"/>
      <c r="Q34" s="40"/>
      <c r="R34" s="42"/>
      <c r="S34" s="27">
        <f t="shared" si="3"/>
        <v>0</v>
      </c>
    </row>
    <row r="35" spans="1:19" s="43" customFormat="1" hidden="1" x14ac:dyDescent="0.25">
      <c r="A35" s="37"/>
      <c r="B35" s="37"/>
      <c r="C35" s="37"/>
      <c r="D35" s="37"/>
      <c r="E35" s="37"/>
      <c r="F35" s="37"/>
      <c r="G35" s="38"/>
      <c r="H35" s="39" t="s">
        <v>134</v>
      </c>
      <c r="I35" s="39"/>
      <c r="J35" s="40"/>
      <c r="K35" s="40"/>
      <c r="L35" s="91"/>
      <c r="M35" s="41"/>
      <c r="N35" s="41"/>
      <c r="O35" s="40"/>
      <c r="P35" s="40"/>
      <c r="Q35" s="40"/>
      <c r="R35" s="42"/>
      <c r="S35" s="27">
        <f t="shared" si="3"/>
        <v>0</v>
      </c>
    </row>
    <row r="36" spans="1:19" s="43" customFormat="1" hidden="1" x14ac:dyDescent="0.25">
      <c r="A36" s="37"/>
      <c r="B36" s="37"/>
      <c r="C36" s="37"/>
      <c r="D36" s="37"/>
      <c r="E36" s="37"/>
      <c r="F36" s="37"/>
      <c r="G36" s="38"/>
      <c r="H36" s="39" t="s">
        <v>135</v>
      </c>
      <c r="I36" s="39"/>
      <c r="J36" s="40"/>
      <c r="K36" s="40"/>
      <c r="L36" s="91"/>
      <c r="M36" s="41"/>
      <c r="N36" s="41"/>
      <c r="O36" s="40"/>
      <c r="P36" s="40"/>
      <c r="Q36" s="40"/>
      <c r="R36" s="42"/>
      <c r="S36" s="27">
        <f t="shared" si="3"/>
        <v>0</v>
      </c>
    </row>
    <row r="37" spans="1:19" s="43" customFormat="1" x14ac:dyDescent="0.25">
      <c r="A37" s="37"/>
      <c r="B37" s="37"/>
      <c r="C37" s="37"/>
      <c r="D37" s="37"/>
      <c r="E37" s="37"/>
      <c r="F37" s="37"/>
      <c r="G37" s="38"/>
      <c r="H37" s="39"/>
      <c r="I37" s="39"/>
      <c r="J37" s="40"/>
      <c r="K37" s="40"/>
      <c r="L37" s="91"/>
      <c r="M37" s="41"/>
      <c r="N37" s="41"/>
      <c r="O37" s="40"/>
      <c r="P37" s="40"/>
      <c r="Q37" s="40"/>
      <c r="R37" s="42"/>
      <c r="S37" s="27">
        <f t="shared" si="3"/>
        <v>0</v>
      </c>
    </row>
    <row r="38" spans="1:19" s="50" customFormat="1" x14ac:dyDescent="0.25">
      <c r="A38" s="44"/>
      <c r="B38" s="44"/>
      <c r="C38" s="44"/>
      <c r="D38" s="44"/>
      <c r="E38" s="44"/>
      <c r="F38" s="44">
        <v>425211</v>
      </c>
      <c r="G38" s="45">
        <f t="shared" si="2"/>
        <v>425</v>
      </c>
      <c r="H38" s="46" t="s">
        <v>74</v>
      </c>
      <c r="I38" s="46"/>
      <c r="J38" s="47">
        <v>100000</v>
      </c>
      <c r="K38" s="47"/>
      <c r="L38" s="91"/>
      <c r="M38" s="48">
        <f t="shared" si="0"/>
        <v>100000</v>
      </c>
      <c r="N38" s="48"/>
      <c r="O38" s="47">
        <f t="shared" si="1"/>
        <v>0</v>
      </c>
      <c r="P38" s="47"/>
      <c r="Q38" s="47"/>
      <c r="R38" s="49"/>
      <c r="S38" s="27">
        <f t="shared" si="3"/>
        <v>100000</v>
      </c>
    </row>
    <row r="39" spans="1:19" s="50" customFormat="1" x14ac:dyDescent="0.25">
      <c r="A39" s="44"/>
      <c r="B39" s="44"/>
      <c r="C39" s="44"/>
      <c r="D39" s="44"/>
      <c r="E39" s="44"/>
      <c r="F39" s="44">
        <v>425212</v>
      </c>
      <c r="G39" s="45">
        <f>IF(ISBLANK(F39)=TRUE,"",+VALUE(LEFT(F39,3)))</f>
        <v>425</v>
      </c>
      <c r="H39" s="46" t="s">
        <v>75</v>
      </c>
      <c r="I39" s="46"/>
      <c r="J39" s="47"/>
      <c r="K39" s="47"/>
      <c r="L39" s="91"/>
      <c r="M39" s="48">
        <f t="shared" si="0"/>
        <v>0</v>
      </c>
      <c r="N39" s="48"/>
      <c r="O39" s="47">
        <f t="shared" si="1"/>
        <v>0</v>
      </c>
      <c r="P39" s="47"/>
      <c r="Q39" s="47"/>
      <c r="R39" s="49"/>
      <c r="S39" s="27">
        <f t="shared" si="3"/>
        <v>0</v>
      </c>
    </row>
    <row r="40" spans="1:19" s="50" customFormat="1" x14ac:dyDescent="0.25">
      <c r="A40" s="44"/>
      <c r="B40" s="44"/>
      <c r="C40" s="44"/>
      <c r="D40" s="44"/>
      <c r="E40" s="44"/>
      <c r="F40" s="44">
        <v>425222</v>
      </c>
      <c r="G40" s="45">
        <f t="shared" si="2"/>
        <v>425</v>
      </c>
      <c r="H40" s="46" t="s">
        <v>133</v>
      </c>
      <c r="I40" s="46"/>
      <c r="J40" s="47">
        <v>100000</v>
      </c>
      <c r="K40" s="47"/>
      <c r="L40" s="91"/>
      <c r="M40" s="48">
        <f t="shared" si="0"/>
        <v>100000</v>
      </c>
      <c r="N40" s="48"/>
      <c r="O40" s="47">
        <f t="shared" si="1"/>
        <v>0</v>
      </c>
      <c r="P40" s="47"/>
      <c r="Q40" s="47"/>
      <c r="R40" s="49"/>
      <c r="S40" s="27">
        <f t="shared" si="3"/>
        <v>100000</v>
      </c>
    </row>
    <row r="41" spans="1:19" s="50" customFormat="1" x14ac:dyDescent="0.25">
      <c r="A41" s="44"/>
      <c r="B41" s="44"/>
      <c r="C41" s="44"/>
      <c r="D41" s="44"/>
      <c r="E41" s="44"/>
      <c r="F41" s="44" t="s">
        <v>76</v>
      </c>
      <c r="G41" s="45">
        <f t="shared" si="2"/>
        <v>425</v>
      </c>
      <c r="H41" s="46" t="s">
        <v>77</v>
      </c>
      <c r="I41" s="46"/>
      <c r="J41" s="47"/>
      <c r="K41" s="47"/>
      <c r="L41" s="91"/>
      <c r="M41" s="48">
        <f t="shared" ref="M41:M64" si="4">J41+K41+L41</f>
        <v>0</v>
      </c>
      <c r="N41" s="48"/>
      <c r="O41" s="47">
        <f t="shared" ref="O41:O65" si="5">IFERROR(L41+N41,"")</f>
        <v>0</v>
      </c>
      <c r="P41" s="47"/>
      <c r="Q41" s="47"/>
      <c r="R41" s="49"/>
      <c r="S41" s="27">
        <f t="shared" si="3"/>
        <v>0</v>
      </c>
    </row>
    <row r="42" spans="1:19" s="50" customFormat="1" x14ac:dyDescent="0.25">
      <c r="A42" s="44"/>
      <c r="B42" s="44"/>
      <c r="C42" s="44"/>
      <c r="D42" s="44"/>
      <c r="E42" s="44"/>
      <c r="F42" s="44">
        <v>425225</v>
      </c>
      <c r="G42" s="45">
        <f t="shared" si="2"/>
        <v>425</v>
      </c>
      <c r="H42" s="46" t="s">
        <v>78</v>
      </c>
      <c r="I42" s="46"/>
      <c r="J42" s="47">
        <v>300000</v>
      </c>
      <c r="K42" s="47"/>
      <c r="L42" s="91"/>
      <c r="M42" s="48">
        <f t="shared" si="4"/>
        <v>300000</v>
      </c>
      <c r="N42" s="48"/>
      <c r="O42" s="47">
        <f t="shared" si="5"/>
        <v>0</v>
      </c>
      <c r="P42" s="47"/>
      <c r="Q42" s="47"/>
      <c r="R42" s="49"/>
      <c r="S42" s="27">
        <f t="shared" si="3"/>
        <v>300000</v>
      </c>
    </row>
    <row r="43" spans="1:19" s="50" customFormat="1" x14ac:dyDescent="0.25">
      <c r="A43" s="44"/>
      <c r="B43" s="44"/>
      <c r="C43" s="44"/>
      <c r="D43" s="44"/>
      <c r="E43" s="44"/>
      <c r="F43" s="44">
        <v>425226</v>
      </c>
      <c r="G43" s="45">
        <f t="shared" si="2"/>
        <v>425</v>
      </c>
      <c r="H43" s="46" t="s">
        <v>79</v>
      </c>
      <c r="I43" s="46"/>
      <c r="J43" s="47"/>
      <c r="K43" s="47"/>
      <c r="L43" s="91"/>
      <c r="M43" s="48">
        <f t="shared" si="4"/>
        <v>0</v>
      </c>
      <c r="N43" s="48"/>
      <c r="O43" s="47">
        <f t="shared" si="5"/>
        <v>0</v>
      </c>
      <c r="P43" s="47"/>
      <c r="Q43" s="47"/>
      <c r="R43" s="49"/>
      <c r="S43" s="27">
        <f t="shared" si="3"/>
        <v>0</v>
      </c>
    </row>
    <row r="44" spans="1:19" s="50" customFormat="1" x14ac:dyDescent="0.25">
      <c r="A44" s="44"/>
      <c r="B44" s="44"/>
      <c r="C44" s="44"/>
      <c r="D44" s="44"/>
      <c r="E44" s="44"/>
      <c r="F44" s="44" t="s">
        <v>80</v>
      </c>
      <c r="G44" s="45">
        <f t="shared" si="2"/>
        <v>425</v>
      </c>
      <c r="H44" s="46" t="s">
        <v>81</v>
      </c>
      <c r="I44" s="46"/>
      <c r="J44" s="47">
        <v>300000</v>
      </c>
      <c r="K44" s="47"/>
      <c r="L44" s="91"/>
      <c r="M44" s="48">
        <f t="shared" si="4"/>
        <v>300000</v>
      </c>
      <c r="N44" s="48"/>
      <c r="O44" s="47">
        <f t="shared" si="5"/>
        <v>0</v>
      </c>
      <c r="P44" s="47"/>
      <c r="Q44" s="47"/>
      <c r="R44" s="49"/>
      <c r="S44" s="27">
        <f t="shared" si="3"/>
        <v>300000</v>
      </c>
    </row>
    <row r="45" spans="1:19" s="50" customFormat="1" x14ac:dyDescent="0.25">
      <c r="A45" s="44"/>
      <c r="B45" s="44"/>
      <c r="C45" s="44"/>
      <c r="D45" s="44"/>
      <c r="E45" s="44"/>
      <c r="F45" s="44" t="s">
        <v>82</v>
      </c>
      <c r="G45" s="45">
        <f t="shared" si="2"/>
        <v>425</v>
      </c>
      <c r="H45" s="46" t="s">
        <v>83</v>
      </c>
      <c r="I45" s="46"/>
      <c r="J45" s="47">
        <v>200000</v>
      </c>
      <c r="K45" s="47"/>
      <c r="L45" s="91"/>
      <c r="M45" s="48">
        <f t="shared" si="4"/>
        <v>200000</v>
      </c>
      <c r="N45" s="48"/>
      <c r="O45" s="47">
        <f t="shared" si="5"/>
        <v>0</v>
      </c>
      <c r="P45" s="47"/>
      <c r="Q45" s="47"/>
      <c r="R45" s="49"/>
      <c r="S45" s="27">
        <f t="shared" si="3"/>
        <v>200000</v>
      </c>
    </row>
    <row r="46" spans="1:19" x14ac:dyDescent="0.25">
      <c r="A46" s="24"/>
      <c r="B46" s="24"/>
      <c r="C46" s="24"/>
      <c r="D46" s="24"/>
      <c r="E46" s="24"/>
      <c r="F46" s="24" t="s">
        <v>84</v>
      </c>
      <c r="G46" s="25">
        <f t="shared" si="2"/>
        <v>426</v>
      </c>
      <c r="H46" s="26" t="s">
        <v>85</v>
      </c>
      <c r="I46" s="26"/>
      <c r="J46" s="27">
        <v>400000</v>
      </c>
      <c r="K46" s="27"/>
      <c r="L46" s="91">
        <v>650000</v>
      </c>
      <c r="M46" s="27">
        <f t="shared" si="4"/>
        <v>1050000</v>
      </c>
      <c r="N46" s="28">
        <v>150000</v>
      </c>
      <c r="O46" s="36">
        <f t="shared" si="5"/>
        <v>800000</v>
      </c>
      <c r="P46" s="94"/>
      <c r="Q46" s="27"/>
      <c r="R46" s="29"/>
      <c r="S46" s="27">
        <f t="shared" si="3"/>
        <v>1200000</v>
      </c>
    </row>
    <row r="47" spans="1:19" x14ac:dyDescent="0.25">
      <c r="A47" s="24"/>
      <c r="B47" s="24"/>
      <c r="C47" s="24"/>
      <c r="D47" s="24"/>
      <c r="E47" s="24"/>
      <c r="F47" s="24" t="s">
        <v>86</v>
      </c>
      <c r="G47" s="25">
        <f t="shared" si="2"/>
        <v>426</v>
      </c>
      <c r="H47" s="26" t="s">
        <v>87</v>
      </c>
      <c r="I47" s="26"/>
      <c r="J47" s="27">
        <v>70000</v>
      </c>
      <c r="K47" s="27"/>
      <c r="L47" s="91">
        <v>200000</v>
      </c>
      <c r="M47" s="27">
        <f t="shared" si="4"/>
        <v>270000</v>
      </c>
      <c r="N47" s="28">
        <v>80000</v>
      </c>
      <c r="O47" s="36">
        <f t="shared" si="5"/>
        <v>280000</v>
      </c>
      <c r="P47" s="94"/>
      <c r="Q47" s="27"/>
      <c r="R47" s="29"/>
      <c r="S47" s="27">
        <f t="shared" si="3"/>
        <v>350000</v>
      </c>
    </row>
    <row r="48" spans="1:19" x14ac:dyDescent="0.25">
      <c r="A48" s="24"/>
      <c r="B48" s="24"/>
      <c r="C48" s="24"/>
      <c r="D48" s="24"/>
      <c r="E48" s="24"/>
      <c r="F48" s="24" t="s">
        <v>88</v>
      </c>
      <c r="G48" s="25">
        <f t="shared" si="2"/>
        <v>426</v>
      </c>
      <c r="H48" s="26" t="s">
        <v>89</v>
      </c>
      <c r="I48" s="26"/>
      <c r="J48" s="27">
        <v>500000</v>
      </c>
      <c r="K48" s="27"/>
      <c r="L48" s="91">
        <v>400000</v>
      </c>
      <c r="M48" s="27">
        <f t="shared" si="4"/>
        <v>900000</v>
      </c>
      <c r="N48" s="28">
        <v>200000</v>
      </c>
      <c r="O48" s="36">
        <f t="shared" si="5"/>
        <v>600000</v>
      </c>
      <c r="P48" s="94"/>
      <c r="Q48" s="27"/>
      <c r="R48" s="29"/>
      <c r="S48" s="27">
        <f t="shared" si="3"/>
        <v>1100000</v>
      </c>
    </row>
    <row r="49" spans="1:19" x14ac:dyDescent="0.25">
      <c r="A49" s="24"/>
      <c r="B49" s="24"/>
      <c r="C49" s="24"/>
      <c r="D49" s="24"/>
      <c r="E49" s="24"/>
      <c r="F49" s="24" t="s">
        <v>90</v>
      </c>
      <c r="G49" s="25">
        <f t="shared" si="2"/>
        <v>426</v>
      </c>
      <c r="H49" s="26" t="s">
        <v>91</v>
      </c>
      <c r="I49" s="26"/>
      <c r="J49" s="27">
        <v>2350000</v>
      </c>
      <c r="K49" s="27"/>
      <c r="L49" s="91">
        <v>500000</v>
      </c>
      <c r="M49" s="27">
        <f t="shared" si="4"/>
        <v>2850000</v>
      </c>
      <c r="N49" s="28">
        <v>100000</v>
      </c>
      <c r="O49" s="36">
        <f t="shared" si="5"/>
        <v>600000</v>
      </c>
      <c r="P49" s="94"/>
      <c r="Q49" s="27"/>
      <c r="R49" s="29"/>
      <c r="S49" s="27">
        <f t="shared" si="3"/>
        <v>2950000</v>
      </c>
    </row>
    <row r="50" spans="1:19" x14ac:dyDescent="0.25">
      <c r="A50" s="24"/>
      <c r="B50" s="24"/>
      <c r="C50" s="24"/>
      <c r="D50" s="24"/>
      <c r="E50" s="24"/>
      <c r="F50" s="24" t="s">
        <v>92</v>
      </c>
      <c r="G50" s="25">
        <f t="shared" si="2"/>
        <v>426</v>
      </c>
      <c r="H50" s="26" t="s">
        <v>93</v>
      </c>
      <c r="I50" s="26"/>
      <c r="J50" s="27">
        <v>16600000</v>
      </c>
      <c r="K50" s="27"/>
      <c r="L50" s="91">
        <v>6200000</v>
      </c>
      <c r="M50" s="27">
        <f t="shared" si="4"/>
        <v>22800000</v>
      </c>
      <c r="N50" s="28">
        <v>700000</v>
      </c>
      <c r="O50" s="36">
        <f t="shared" si="5"/>
        <v>6900000</v>
      </c>
      <c r="P50" s="94"/>
      <c r="Q50" s="27"/>
      <c r="R50" s="29"/>
      <c r="S50" s="27">
        <f t="shared" si="3"/>
        <v>23500000</v>
      </c>
    </row>
    <row r="51" spans="1:19" x14ac:dyDescent="0.25">
      <c r="A51" s="24"/>
      <c r="B51" s="24"/>
      <c r="C51" s="24"/>
      <c r="D51" s="24"/>
      <c r="E51" s="24"/>
      <c r="F51" s="24" t="s">
        <v>94</v>
      </c>
      <c r="G51" s="25">
        <f t="shared" si="2"/>
        <v>426</v>
      </c>
      <c r="H51" s="26" t="s">
        <v>95</v>
      </c>
      <c r="I51" s="26"/>
      <c r="J51" s="27">
        <v>1550000</v>
      </c>
      <c r="K51" s="27"/>
      <c r="L51" s="91">
        <v>500000</v>
      </c>
      <c r="M51" s="27">
        <f t="shared" si="4"/>
        <v>2050000</v>
      </c>
      <c r="N51" s="28">
        <v>255000</v>
      </c>
      <c r="O51" s="36">
        <f t="shared" si="5"/>
        <v>755000</v>
      </c>
      <c r="P51" s="94"/>
      <c r="Q51" s="27"/>
      <c r="R51" s="29"/>
      <c r="S51" s="27">
        <f t="shared" si="3"/>
        <v>2305000</v>
      </c>
    </row>
    <row r="52" spans="1:19" x14ac:dyDescent="0.25">
      <c r="A52" s="24"/>
      <c r="B52" s="24"/>
      <c r="C52" s="24"/>
      <c r="D52" s="24"/>
      <c r="E52" s="24"/>
      <c r="F52" s="24" t="s">
        <v>96</v>
      </c>
      <c r="G52" s="25">
        <f t="shared" si="2"/>
        <v>465</v>
      </c>
      <c r="H52" s="26" t="s">
        <v>97</v>
      </c>
      <c r="I52" s="26"/>
      <c r="J52" s="27">
        <v>1720000</v>
      </c>
      <c r="K52" s="27"/>
      <c r="L52" s="91">
        <v>340000</v>
      </c>
      <c r="M52" s="27">
        <f t="shared" si="4"/>
        <v>2060000</v>
      </c>
      <c r="N52" s="28"/>
      <c r="O52" s="36">
        <f t="shared" si="5"/>
        <v>340000</v>
      </c>
      <c r="P52" s="94"/>
      <c r="Q52" s="27"/>
      <c r="R52" s="29"/>
      <c r="S52" s="27">
        <f t="shared" si="3"/>
        <v>2060000</v>
      </c>
    </row>
    <row r="53" spans="1:19" x14ac:dyDescent="0.25">
      <c r="A53" s="24"/>
      <c r="B53" s="24"/>
      <c r="C53" s="24"/>
      <c r="D53" s="24"/>
      <c r="E53" s="24"/>
      <c r="F53" s="24" t="s">
        <v>98</v>
      </c>
      <c r="G53" s="25">
        <f t="shared" si="2"/>
        <v>482</v>
      </c>
      <c r="H53" s="26" t="s">
        <v>99</v>
      </c>
      <c r="I53" s="26"/>
      <c r="J53" s="27">
        <v>100000</v>
      </c>
      <c r="K53" s="27"/>
      <c r="L53" s="91">
        <v>45000</v>
      </c>
      <c r="M53" s="27">
        <f t="shared" si="4"/>
        <v>145000</v>
      </c>
      <c r="N53" s="28">
        <v>25000</v>
      </c>
      <c r="O53" s="36">
        <f t="shared" si="5"/>
        <v>70000</v>
      </c>
      <c r="P53" s="94"/>
      <c r="Q53" s="27"/>
      <c r="R53" s="29"/>
      <c r="S53" s="27">
        <f t="shared" si="3"/>
        <v>170000</v>
      </c>
    </row>
    <row r="54" spans="1:19" x14ac:dyDescent="0.25">
      <c r="A54" s="24"/>
      <c r="B54" s="24"/>
      <c r="C54" s="24"/>
      <c r="D54" s="24"/>
      <c r="E54" s="24"/>
      <c r="F54" s="24" t="s">
        <v>100</v>
      </c>
      <c r="G54" s="25">
        <f t="shared" si="2"/>
        <v>482</v>
      </c>
      <c r="H54" s="26" t="s">
        <v>101</v>
      </c>
      <c r="I54" s="26"/>
      <c r="J54" s="27">
        <v>50000</v>
      </c>
      <c r="K54" s="27"/>
      <c r="L54" s="91"/>
      <c r="M54" s="27">
        <f t="shared" si="4"/>
        <v>50000</v>
      </c>
      <c r="N54" s="28">
        <v>20000</v>
      </c>
      <c r="O54" s="36">
        <f t="shared" si="5"/>
        <v>20000</v>
      </c>
      <c r="P54" s="94"/>
      <c r="Q54" s="27"/>
      <c r="R54" s="29"/>
      <c r="S54" s="27">
        <f t="shared" si="3"/>
        <v>70000</v>
      </c>
    </row>
    <row r="55" spans="1:19" x14ac:dyDescent="0.25">
      <c r="A55" s="24"/>
      <c r="B55" s="24"/>
      <c r="C55" s="24"/>
      <c r="D55" s="24"/>
      <c r="E55" s="24"/>
      <c r="F55" s="24" t="s">
        <v>102</v>
      </c>
      <c r="G55" s="25">
        <f t="shared" si="2"/>
        <v>483</v>
      </c>
      <c r="H55" s="26" t="s">
        <v>103</v>
      </c>
      <c r="I55" s="26"/>
      <c r="J55" s="27"/>
      <c r="K55" s="27"/>
      <c r="L55" s="91"/>
      <c r="M55" s="27">
        <f t="shared" si="4"/>
        <v>0</v>
      </c>
      <c r="N55" s="28"/>
      <c r="O55" s="36">
        <f t="shared" si="5"/>
        <v>0</v>
      </c>
      <c r="P55" s="94"/>
      <c r="Q55" s="27"/>
      <c r="R55" s="29"/>
      <c r="S55" s="27">
        <f t="shared" si="3"/>
        <v>0</v>
      </c>
    </row>
    <row r="56" spans="1:19" x14ac:dyDescent="0.25">
      <c r="A56" s="24"/>
      <c r="B56" s="24"/>
      <c r="C56" s="24"/>
      <c r="D56" s="24"/>
      <c r="E56" s="24"/>
      <c r="F56" s="24" t="s">
        <v>104</v>
      </c>
      <c r="G56" s="25">
        <f t="shared" si="2"/>
        <v>485</v>
      </c>
      <c r="H56" s="26" t="s">
        <v>105</v>
      </c>
      <c r="I56" s="26"/>
      <c r="J56" s="27"/>
      <c r="K56" s="27"/>
      <c r="L56" s="91"/>
      <c r="M56" s="27">
        <f t="shared" si="4"/>
        <v>0</v>
      </c>
      <c r="N56" s="28"/>
      <c r="O56" s="36">
        <f t="shared" si="5"/>
        <v>0</v>
      </c>
      <c r="P56" s="94"/>
      <c r="Q56" s="27"/>
      <c r="R56" s="29"/>
      <c r="S56" s="27">
        <f t="shared" si="3"/>
        <v>0</v>
      </c>
    </row>
    <row r="57" spans="1:19" x14ac:dyDescent="0.25">
      <c r="A57" s="24"/>
      <c r="B57" s="24"/>
      <c r="C57" s="24"/>
      <c r="D57" s="24"/>
      <c r="E57" s="24"/>
      <c r="F57" s="24" t="s">
        <v>106</v>
      </c>
      <c r="G57" s="25">
        <f t="shared" si="2"/>
        <v>511</v>
      </c>
      <c r="H57" s="26" t="s">
        <v>107</v>
      </c>
      <c r="I57" s="26"/>
      <c r="J57" s="27"/>
      <c r="K57" s="27"/>
      <c r="L57" s="91"/>
      <c r="M57" s="27">
        <f t="shared" si="4"/>
        <v>0</v>
      </c>
      <c r="N57" s="28"/>
      <c r="O57" s="36">
        <f t="shared" si="5"/>
        <v>0</v>
      </c>
      <c r="P57" s="94"/>
      <c r="Q57" s="27"/>
      <c r="R57" s="29"/>
      <c r="S57" s="27">
        <f t="shared" si="3"/>
        <v>0</v>
      </c>
    </row>
    <row r="58" spans="1:19" x14ac:dyDescent="0.25">
      <c r="A58" s="24"/>
      <c r="B58" s="24"/>
      <c r="C58" s="24"/>
      <c r="D58" s="24"/>
      <c r="E58" s="24"/>
      <c r="F58" s="24" t="s">
        <v>108</v>
      </c>
      <c r="G58" s="25">
        <f t="shared" si="2"/>
        <v>511</v>
      </c>
      <c r="H58" s="26" t="s">
        <v>109</v>
      </c>
      <c r="I58" s="26"/>
      <c r="J58" s="27"/>
      <c r="K58" s="27"/>
      <c r="L58" s="91"/>
      <c r="M58" s="27">
        <f t="shared" si="4"/>
        <v>0</v>
      </c>
      <c r="N58" s="28"/>
      <c r="O58" s="36">
        <f t="shared" si="5"/>
        <v>0</v>
      </c>
      <c r="P58" s="94"/>
      <c r="Q58" s="27"/>
      <c r="R58" s="29"/>
      <c r="S58" s="27">
        <f t="shared" si="3"/>
        <v>0</v>
      </c>
    </row>
    <row r="59" spans="1:19" x14ac:dyDescent="0.25">
      <c r="A59" s="24"/>
      <c r="B59" s="24"/>
      <c r="C59" s="24"/>
      <c r="D59" s="24"/>
      <c r="E59" s="24"/>
      <c r="F59" s="24" t="s">
        <v>110</v>
      </c>
      <c r="G59" s="25">
        <f t="shared" si="2"/>
        <v>512</v>
      </c>
      <c r="H59" s="26" t="s">
        <v>111</v>
      </c>
      <c r="I59" s="26"/>
      <c r="J59" s="27">
        <v>380000</v>
      </c>
      <c r="K59" s="27"/>
      <c r="L59" s="91"/>
      <c r="M59" s="27">
        <f t="shared" si="4"/>
        <v>380000</v>
      </c>
      <c r="N59" s="28"/>
      <c r="O59" s="36">
        <f t="shared" si="5"/>
        <v>0</v>
      </c>
      <c r="P59" s="94"/>
      <c r="Q59" s="27"/>
      <c r="R59" s="27"/>
      <c r="S59" s="27">
        <f t="shared" si="3"/>
        <v>380000</v>
      </c>
    </row>
    <row r="60" spans="1:19" x14ac:dyDescent="0.25">
      <c r="A60" s="24"/>
      <c r="B60" s="24"/>
      <c r="C60" s="24"/>
      <c r="D60" s="24"/>
      <c r="E60" s="24"/>
      <c r="F60" s="24" t="s">
        <v>112</v>
      </c>
      <c r="G60" s="25">
        <f t="shared" si="2"/>
        <v>512</v>
      </c>
      <c r="H60" s="26" t="s">
        <v>113</v>
      </c>
      <c r="I60" s="26"/>
      <c r="J60" s="27">
        <v>950000</v>
      </c>
      <c r="K60" s="27"/>
      <c r="L60" s="91"/>
      <c r="M60" s="27">
        <f t="shared" si="4"/>
        <v>950000</v>
      </c>
      <c r="N60" s="28"/>
      <c r="O60" s="36">
        <f t="shared" si="5"/>
        <v>0</v>
      </c>
      <c r="P60" s="94"/>
      <c r="Q60" s="27"/>
      <c r="R60" s="29"/>
      <c r="S60" s="27">
        <f t="shared" si="3"/>
        <v>950000</v>
      </c>
    </row>
    <row r="61" spans="1:19" x14ac:dyDescent="0.25">
      <c r="A61" s="24"/>
      <c r="B61" s="24"/>
      <c r="C61" s="24"/>
      <c r="D61" s="24"/>
      <c r="E61" s="24"/>
      <c r="F61" s="24" t="s">
        <v>114</v>
      </c>
      <c r="G61" s="25">
        <f t="shared" si="2"/>
        <v>512</v>
      </c>
      <c r="H61" s="26" t="s">
        <v>115</v>
      </c>
      <c r="I61" s="26"/>
      <c r="J61" s="27"/>
      <c r="K61" s="27"/>
      <c r="L61" s="91"/>
      <c r="M61" s="27">
        <f t="shared" si="4"/>
        <v>0</v>
      </c>
      <c r="N61" s="28"/>
      <c r="O61" s="36">
        <f t="shared" si="5"/>
        <v>0</v>
      </c>
      <c r="P61" s="94"/>
      <c r="Q61" s="27"/>
      <c r="R61" s="29"/>
      <c r="S61" s="27">
        <f t="shared" si="3"/>
        <v>0</v>
      </c>
    </row>
    <row r="62" spans="1:19" x14ac:dyDescent="0.25">
      <c r="A62" s="24"/>
      <c r="B62" s="24"/>
      <c r="C62" s="24"/>
      <c r="D62" s="24"/>
      <c r="E62" s="24"/>
      <c r="F62" s="24"/>
      <c r="G62" s="25"/>
      <c r="H62" s="26"/>
      <c r="I62" s="26"/>
      <c r="J62" s="27"/>
      <c r="K62" s="27"/>
      <c r="L62" s="91"/>
      <c r="M62" s="27">
        <f t="shared" si="4"/>
        <v>0</v>
      </c>
      <c r="N62" s="28"/>
      <c r="O62" s="36">
        <f t="shared" si="5"/>
        <v>0</v>
      </c>
      <c r="P62" s="94"/>
      <c r="Q62" s="27"/>
      <c r="R62" s="29"/>
      <c r="S62" s="27">
        <f t="shared" si="3"/>
        <v>0</v>
      </c>
    </row>
    <row r="63" spans="1:19" x14ac:dyDescent="0.25">
      <c r="A63" s="24"/>
      <c r="B63" s="24"/>
      <c r="C63" s="24"/>
      <c r="D63" s="24"/>
      <c r="E63" s="24"/>
      <c r="F63" s="24"/>
      <c r="G63" s="25" t="str">
        <f t="shared" si="2"/>
        <v/>
      </c>
      <c r="H63" s="26"/>
      <c r="I63" s="26"/>
      <c r="J63" s="27"/>
      <c r="K63" s="27"/>
      <c r="L63" s="91"/>
      <c r="M63" s="27">
        <f t="shared" si="4"/>
        <v>0</v>
      </c>
      <c r="N63" s="28"/>
      <c r="O63" s="36">
        <f t="shared" si="5"/>
        <v>0</v>
      </c>
      <c r="P63" s="94"/>
      <c r="Q63" s="27"/>
      <c r="R63" s="29"/>
      <c r="S63" s="27">
        <f t="shared" si="3"/>
        <v>0</v>
      </c>
    </row>
    <row r="64" spans="1:19" x14ac:dyDescent="0.25">
      <c r="A64" s="24"/>
      <c r="B64" s="24"/>
      <c r="C64" s="24"/>
      <c r="D64" s="24"/>
      <c r="E64" s="24"/>
      <c r="F64" s="24"/>
      <c r="G64" s="25" t="str">
        <f t="shared" si="2"/>
        <v/>
      </c>
      <c r="H64" s="31"/>
      <c r="I64" s="31"/>
      <c r="J64" s="27"/>
      <c r="K64" s="27"/>
      <c r="L64" s="91"/>
      <c r="M64" s="27">
        <f t="shared" si="4"/>
        <v>0</v>
      </c>
      <c r="N64" s="28"/>
      <c r="O64" s="36">
        <f t="shared" si="5"/>
        <v>0</v>
      </c>
      <c r="P64" s="94"/>
      <c r="Q64" s="27"/>
      <c r="R64" s="29"/>
      <c r="S64" s="27">
        <f t="shared" si="3"/>
        <v>0</v>
      </c>
    </row>
    <row r="65" spans="1:19" s="58" customFormat="1" ht="15.75" thickBot="1" x14ac:dyDescent="0.3">
      <c r="A65" s="51"/>
      <c r="B65" s="51"/>
      <c r="C65" s="51"/>
      <c r="D65" s="51"/>
      <c r="E65" s="52"/>
      <c r="F65" s="52"/>
      <c r="G65" s="53"/>
      <c r="H65" s="54" t="s">
        <v>116</v>
      </c>
      <c r="I65" s="54"/>
      <c r="J65" s="55">
        <f>SUM(J4:J64)</f>
        <v>268668000</v>
      </c>
      <c r="K65" s="55">
        <f>SUM(K4:K64)</f>
        <v>0</v>
      </c>
      <c r="L65" s="55">
        <f>SUM(L4:L64)</f>
        <v>14400000</v>
      </c>
      <c r="M65" s="55">
        <f>SUM(M4:M64)</f>
        <v>283068000</v>
      </c>
      <c r="N65" s="55">
        <f>SUM(N4:N64)</f>
        <v>2600000</v>
      </c>
      <c r="O65" s="56">
        <f t="shared" si="5"/>
        <v>17000000</v>
      </c>
      <c r="P65" s="55">
        <f>SUM(P4:P64)</f>
        <v>0</v>
      </c>
      <c r="Q65" s="55">
        <f>SUM(Q4:Q64)</f>
        <v>1640000</v>
      </c>
      <c r="R65" s="55">
        <f>SUM(R4:R64)</f>
        <v>0</v>
      </c>
      <c r="S65" s="57">
        <f>SUM(S4:S64)</f>
        <v>287308000</v>
      </c>
    </row>
    <row r="66" spans="1:19" ht="15.75" thickTop="1" x14ac:dyDescent="0.25">
      <c r="A66" s="59"/>
      <c r="B66" s="59"/>
      <c r="C66" s="59"/>
      <c r="D66" s="59"/>
      <c r="E66" s="60"/>
      <c r="F66" s="61"/>
      <c r="G66" s="62"/>
      <c r="H66" s="63"/>
      <c r="I66" s="63"/>
      <c r="J66" s="64"/>
      <c r="K66" s="64"/>
      <c r="L66" s="64"/>
      <c r="M66" s="64"/>
      <c r="N66" s="64"/>
      <c r="O66" s="65"/>
      <c r="P66" s="95"/>
      <c r="Q66" s="64"/>
      <c r="R66" s="64"/>
      <c r="S66" s="64"/>
    </row>
    <row r="67" spans="1:19" s="66" customFormat="1" ht="16.5" x14ac:dyDescent="0.3">
      <c r="F67" s="67"/>
      <c r="G67" s="68">
        <v>411</v>
      </c>
      <c r="H67" s="68" t="s">
        <v>23</v>
      </c>
      <c r="I67" s="69">
        <f>SUMIF($G$4:$G$64,"411",I$4:I$64)</f>
        <v>145</v>
      </c>
      <c r="J67" s="27">
        <f>SUMIF($G$4:$G$64,"411",$J$4:$J$64)</f>
        <v>178719000</v>
      </c>
      <c r="K67" s="27">
        <f ca="1">SUMIF($G$4:$G$64,"411",$K$4:$K$60)</f>
        <v>0</v>
      </c>
      <c r="L67" s="28">
        <f>SUMIF($G$4:$G$64,"411",$L$4:$L$64)</f>
        <v>0</v>
      </c>
      <c r="M67" s="27">
        <f t="shared" ref="M67:M84" ca="1" si="6">J67+K67+L67</f>
        <v>178719000</v>
      </c>
      <c r="N67" s="28">
        <f>SUMIF($G$4:$G$64,"411",$N$4:$N$64)</f>
        <v>0</v>
      </c>
      <c r="O67" s="36">
        <f t="shared" ref="O67:O85" si="7">IFERROR(L67+N67,"")</f>
        <v>0</v>
      </c>
      <c r="P67" s="97">
        <f>SUMIF($G$4:$G$64,"411",$P$4:$P$64)</f>
        <v>0</v>
      </c>
      <c r="Q67" s="27">
        <f>SUMIF($G$4:$G$64,"411",$Q$4:$Q$64)</f>
        <v>0</v>
      </c>
      <c r="R67" s="27">
        <f>SUMIF($G$4:$G$64,"411",$R$4:$R$64)</f>
        <v>0</v>
      </c>
      <c r="S67" s="27">
        <f ca="1">IFERROR(J67+K67+O67+P67+Q67+R67,"")</f>
        <v>178719000</v>
      </c>
    </row>
    <row r="68" spans="1:19" s="66" customFormat="1" ht="16.5" x14ac:dyDescent="0.3">
      <c r="F68" s="70"/>
      <c r="G68" s="68">
        <v>412</v>
      </c>
      <c r="H68" s="68" t="s">
        <v>25</v>
      </c>
      <c r="I68" s="69"/>
      <c r="J68" s="27">
        <f>SUMIF($G$4:$G$64,"412",$J$4:$J$64)</f>
        <v>27076000</v>
      </c>
      <c r="K68" s="27">
        <f ca="1">SUMIF($G$4:$G$64,"412",$K$4:$K$60)</f>
        <v>0</v>
      </c>
      <c r="L68" s="28">
        <f>SUMIF($G$4:$G$64,"412",$L$4:$L$64)</f>
        <v>0</v>
      </c>
      <c r="M68" s="27">
        <f t="shared" ca="1" si="6"/>
        <v>27076000</v>
      </c>
      <c r="N68" s="28">
        <f>SUMIF($G$4:$G$64,"412",$N$4:$N$64)</f>
        <v>0</v>
      </c>
      <c r="O68" s="36">
        <f t="shared" si="7"/>
        <v>0</v>
      </c>
      <c r="P68" s="97">
        <f>SUMIF($G$4:$G$64,"412",$P$4:$P$64)</f>
        <v>0</v>
      </c>
      <c r="Q68" s="27">
        <f>SUMIF($G$4:$G$64,"412",$Q$4:$Q$64)</f>
        <v>0</v>
      </c>
      <c r="R68" s="27">
        <f>SUMIF($G$4:$G$64,"412",$R$4:$R$64)</f>
        <v>0</v>
      </c>
      <c r="S68" s="27">
        <f ca="1">IFERROR(J68+K68+O68+P68+Q68+R68,"")</f>
        <v>27076000</v>
      </c>
    </row>
    <row r="69" spans="1:19" s="66" customFormat="1" ht="16.5" x14ac:dyDescent="0.3">
      <c r="F69" s="70"/>
      <c r="G69" s="68">
        <v>413</v>
      </c>
      <c r="H69" s="68" t="s">
        <v>27</v>
      </c>
      <c r="I69" s="69">
        <f>SUMIF($G$4:$G$64,"413",I$4:I$64)</f>
        <v>0</v>
      </c>
      <c r="J69" s="27">
        <f>SUMIF($G$4:$G$64,"413",$J$4:$J$64)</f>
        <v>0</v>
      </c>
      <c r="K69" s="27">
        <f ca="1">SUMIF($G$4:$G$64,"413",$K$4:$K$60)</f>
        <v>0</v>
      </c>
      <c r="L69" s="28">
        <f>SUMIF($G$4:$G$64,"413",$L$4:$L$64)</f>
        <v>0</v>
      </c>
      <c r="M69" s="27">
        <f t="shared" ca="1" si="6"/>
        <v>0</v>
      </c>
      <c r="N69" s="28">
        <f>SUMIF($G$4:$G$64,"413",$N$4:$N$64)</f>
        <v>0</v>
      </c>
      <c r="O69" s="36">
        <f t="shared" si="7"/>
        <v>0</v>
      </c>
      <c r="P69" s="96">
        <f>SUMIF($G$4:$G$64,"413",$P$4:$P$64)</f>
        <v>0</v>
      </c>
      <c r="Q69" s="27">
        <f>SUMIF($G$4:$G$64,"413",$Q$4:$Q$64)</f>
        <v>0</v>
      </c>
      <c r="R69" s="27">
        <f>SUMIF($G$4:$G$64,"413",$R$4:$R$64)</f>
        <v>0</v>
      </c>
      <c r="S69" s="27">
        <f t="shared" ref="S69:S84" ca="1" si="8">IFERROR(J69+K69+O69+Q69+R69,"")</f>
        <v>0</v>
      </c>
    </row>
    <row r="70" spans="1:19" s="66" customFormat="1" ht="16.5" x14ac:dyDescent="0.3">
      <c r="F70" s="70"/>
      <c r="G70" s="68">
        <v>414</v>
      </c>
      <c r="H70" s="68" t="s">
        <v>117</v>
      </c>
      <c r="I70" s="69">
        <f>SUMIF($G$4:$G$64,"414",I$4:I$64)</f>
        <v>0</v>
      </c>
      <c r="J70" s="27">
        <f>SUMIF($G$4:$G$64,"414",$J$4:$J$64)</f>
        <v>2389000</v>
      </c>
      <c r="K70" s="27">
        <f ca="1">SUMIF($G$4:$G$64,"414",$K$4:$K$60)</f>
        <v>0</v>
      </c>
      <c r="L70" s="28">
        <f>SUMIF($G$4:$G$64,"414",$L$4:$L$64)</f>
        <v>0</v>
      </c>
      <c r="M70" s="27">
        <f t="shared" ca="1" si="6"/>
        <v>2389000</v>
      </c>
      <c r="N70" s="28">
        <f>SUMIF($G$4:$G$64,"414",$N$4:$N$64)</f>
        <v>0</v>
      </c>
      <c r="O70" s="36">
        <f t="shared" si="7"/>
        <v>0</v>
      </c>
      <c r="P70" s="96">
        <f>SUMIF($G$4:$G$64,"414",$P$4:$P$64)</f>
        <v>0</v>
      </c>
      <c r="Q70" s="27">
        <f>SUMIF($G$4:$G$64,"414",$Q$4:$Q$64)</f>
        <v>0</v>
      </c>
      <c r="R70" s="27">
        <f>SUMIF($G$4:$G$64,"414",$R$4:$R$64)</f>
        <v>0</v>
      </c>
      <c r="S70" s="27">
        <f t="shared" ca="1" si="8"/>
        <v>2389000</v>
      </c>
    </row>
    <row r="71" spans="1:19" s="66" customFormat="1" ht="16.5" x14ac:dyDescent="0.3">
      <c r="F71" s="70"/>
      <c r="G71" s="68">
        <v>415</v>
      </c>
      <c r="H71" s="68" t="s">
        <v>33</v>
      </c>
      <c r="I71" s="69"/>
      <c r="J71" s="27">
        <f>SUMIF($G$4:$G$64,"415",$J$4:$J$64)</f>
        <v>7000000</v>
      </c>
      <c r="K71" s="27">
        <f ca="1">SUMIF($G$4:$G$64,"415",$K$4:$K$60)</f>
        <v>0</v>
      </c>
      <c r="L71" s="28">
        <f>SUMIF($G$4:$G$64,"415",$L$4:$L$64)</f>
        <v>0</v>
      </c>
      <c r="M71" s="27">
        <f t="shared" ca="1" si="6"/>
        <v>7000000</v>
      </c>
      <c r="N71" s="28">
        <f>SUMIF($G$4:$G$64,"415",$N$4:$N$64)</f>
        <v>0</v>
      </c>
      <c r="O71" s="36">
        <f t="shared" si="7"/>
        <v>0</v>
      </c>
      <c r="P71" s="96">
        <f>SUMIF($G$4:$G$64,"415",$P$4:$P$64)</f>
        <v>0</v>
      </c>
      <c r="Q71" s="27">
        <f>SUMIF($G$4:$G$64,"415",$Q$4:$Q$64)</f>
        <v>0</v>
      </c>
      <c r="R71" s="27">
        <f>SUMIF($G$4:$G$64,"415",$R$4:$R$64)</f>
        <v>0</v>
      </c>
      <c r="S71" s="27">
        <f t="shared" ca="1" si="8"/>
        <v>7000000</v>
      </c>
    </row>
    <row r="72" spans="1:19" s="66" customFormat="1" ht="16.5" x14ac:dyDescent="0.3">
      <c r="F72" s="70"/>
      <c r="G72" s="68">
        <v>416</v>
      </c>
      <c r="H72" s="68" t="s">
        <v>35</v>
      </c>
      <c r="I72" s="69">
        <f>SUMIF($G$4:$G$64,"416",I$4:I$64)</f>
        <v>0</v>
      </c>
      <c r="J72" s="27">
        <f>SUMIF($G$4:$G$64,"416",$J$4:$J$64)</f>
        <v>3850000</v>
      </c>
      <c r="K72" s="27">
        <f>SUMIF($G$4:$G$64,"416",$K$4:$K$64)</f>
        <v>0</v>
      </c>
      <c r="L72" s="28">
        <f>SUMIF($G$4:$G$64,"416",$L$4:$L$64)</f>
        <v>0</v>
      </c>
      <c r="M72" s="27">
        <f t="shared" si="6"/>
        <v>3850000</v>
      </c>
      <c r="N72" s="28">
        <f>SUMIF($G$4:$G$64,"416",$N$4:$N$64)</f>
        <v>0</v>
      </c>
      <c r="O72" s="36">
        <f t="shared" si="7"/>
        <v>0</v>
      </c>
      <c r="P72" s="96">
        <f>SUMIF($G$4:$G$64,"416",$P$4:$P$64)</f>
        <v>0</v>
      </c>
      <c r="Q72" s="27">
        <f>SUMIF($G$4:$G$64,"416",$Q$4:$Q$64)</f>
        <v>0</v>
      </c>
      <c r="R72" s="27">
        <f>SUMIF($G$4:$G$64,"416",$R$4:$R$64)</f>
        <v>0</v>
      </c>
      <c r="S72" s="27">
        <f t="shared" si="8"/>
        <v>3850000</v>
      </c>
    </row>
    <row r="73" spans="1:19" s="66" customFormat="1" ht="16.5" x14ac:dyDescent="0.3">
      <c r="F73" s="70"/>
      <c r="G73" s="68">
        <v>421</v>
      </c>
      <c r="H73" s="68" t="s">
        <v>118</v>
      </c>
      <c r="I73" s="69"/>
      <c r="J73" s="27">
        <f>SUMIF($G$4:$G$64,"421",$J$4:$J$64)</f>
        <v>15722000</v>
      </c>
      <c r="K73" s="27">
        <f>SUMIF($G$4:$G$64,"421",$K$4:$K$64)</f>
        <v>0</v>
      </c>
      <c r="L73" s="28">
        <f>SUMIF($G$4:$G$64,"421",$L$4:$L$64)</f>
        <v>3020000</v>
      </c>
      <c r="M73" s="27">
        <f t="shared" si="6"/>
        <v>18742000</v>
      </c>
      <c r="N73" s="28">
        <f>SUMIF($G$4:$G$64,"421",$N$4:$N$64)</f>
        <v>325000</v>
      </c>
      <c r="O73" s="36">
        <f t="shared" si="7"/>
        <v>3345000</v>
      </c>
      <c r="P73" s="96">
        <f>SUMIF($G$4:$G$64,"421",$P$4:$P$64)</f>
        <v>0</v>
      </c>
      <c r="Q73" s="27">
        <f>SUMIF($G$4:$G$64,"421",$Q$4:$Q$64)</f>
        <v>325000</v>
      </c>
      <c r="R73" s="27">
        <f>SUMIF($G$4:$G$64,"421",$R$4:$R$64)</f>
        <v>0</v>
      </c>
      <c r="S73" s="27">
        <f t="shared" si="8"/>
        <v>19392000</v>
      </c>
    </row>
    <row r="74" spans="1:19" s="66" customFormat="1" ht="16.5" x14ac:dyDescent="0.3">
      <c r="F74" s="70"/>
      <c r="G74" s="68">
        <v>422</v>
      </c>
      <c r="H74" s="68" t="s">
        <v>119</v>
      </c>
      <c r="I74" s="69"/>
      <c r="J74" s="27">
        <f>SUMIF($G$4:$G$64,"422",$J$4:$J$64)</f>
        <v>180000</v>
      </c>
      <c r="K74" s="27">
        <f>SUMIF($G$4:$G$64,"422",$K$4:$K$64)</f>
        <v>0</v>
      </c>
      <c r="L74" s="28">
        <f>SUMIF($G$4:$G$64,"422",$L$4:$L$64)</f>
        <v>720000</v>
      </c>
      <c r="M74" s="27">
        <f t="shared" si="6"/>
        <v>900000</v>
      </c>
      <c r="N74" s="28">
        <f>SUMIF($G$4:$G$64,"422",$N$4:$N$64)</f>
        <v>270000</v>
      </c>
      <c r="O74" s="36">
        <f t="shared" si="7"/>
        <v>990000</v>
      </c>
      <c r="P74" s="96">
        <f>SUMIF($G$4:$G$64,"422",$P$4:$P$64)</f>
        <v>0</v>
      </c>
      <c r="Q74" s="27">
        <f>SUMIF($G$4:$G$64,"422",$Q$4:$Q$64)</f>
        <v>0</v>
      </c>
      <c r="R74" s="27">
        <f>SUMIF($G$4:$G$64,"422",$R$4:$R$64)</f>
        <v>0</v>
      </c>
      <c r="S74" s="27">
        <f t="shared" si="8"/>
        <v>1170000</v>
      </c>
    </row>
    <row r="75" spans="1:19" s="66" customFormat="1" ht="16.5" x14ac:dyDescent="0.3">
      <c r="F75" s="70"/>
      <c r="G75" s="68">
        <v>423</v>
      </c>
      <c r="H75" s="68" t="s">
        <v>120</v>
      </c>
      <c r="I75" s="69"/>
      <c r="J75" s="27">
        <f>SUMIF($G$4:$G$64,"423",$J$4:$J$64)</f>
        <v>4512000</v>
      </c>
      <c r="K75" s="27">
        <f>SUMIF($G$4:$G$64,"423",$K$4:$K$64)</f>
        <v>0</v>
      </c>
      <c r="L75" s="28">
        <f>SUMIF($G$4:$G$64,"423",$L$4:$L$64)</f>
        <v>1625000</v>
      </c>
      <c r="M75" s="27">
        <f t="shared" si="6"/>
        <v>6137000</v>
      </c>
      <c r="N75" s="28">
        <f>SUMIF($G$4:$G$64,"423",$N$4:$N$64)</f>
        <v>475000</v>
      </c>
      <c r="O75" s="36">
        <f t="shared" si="7"/>
        <v>2100000</v>
      </c>
      <c r="P75" s="96">
        <f>SUMIF($G$4:$G$64,"423",$P$4:$P$64)</f>
        <v>0</v>
      </c>
      <c r="Q75" s="27">
        <f>SUMIF($G$4:$G$64,"423",$Q$4:$Q$64)</f>
        <v>1315000</v>
      </c>
      <c r="R75" s="27">
        <f>SUMIF($G$4:$G$64,"423",$R$4:$R$64)</f>
        <v>0</v>
      </c>
      <c r="S75" s="27">
        <f t="shared" si="8"/>
        <v>7927000</v>
      </c>
    </row>
    <row r="76" spans="1:19" s="66" customFormat="1" ht="16.5" x14ac:dyDescent="0.3">
      <c r="F76" s="70"/>
      <c r="G76" s="68">
        <v>424</v>
      </c>
      <c r="H76" s="68" t="s">
        <v>121</v>
      </c>
      <c r="I76" s="69"/>
      <c r="J76" s="27">
        <f>SUMIF($G$4:$G$64,"424",$J$4:$J$64)</f>
        <v>550000</v>
      </c>
      <c r="K76" s="27">
        <f>SUMIF($G$4:$G$64,"424",$K$4:$K$64)</f>
        <v>0</v>
      </c>
      <c r="L76" s="28">
        <f>SUMIF($G$4:$G$64,"424",$L$4:$L$64)</f>
        <v>200000</v>
      </c>
      <c r="M76" s="27">
        <f t="shared" si="6"/>
        <v>750000</v>
      </c>
      <c r="N76" s="28">
        <f>SUMIF($G$4:$G$64,"424",$N$4:$N$64)</f>
        <v>0</v>
      </c>
      <c r="O76" s="36">
        <f t="shared" si="7"/>
        <v>200000</v>
      </c>
      <c r="P76" s="96">
        <f>SUMIF($G$4:$G$64,"424",$P$4:$P$64)</f>
        <v>0</v>
      </c>
      <c r="Q76" s="27">
        <f>SUMIF($G$4:$G$64,"424",$Q$4:$Q$64)</f>
        <v>0</v>
      </c>
      <c r="R76" s="27">
        <f>SUMIF($G$4:$G$64,"424",$R$4:$R$64)</f>
        <v>0</v>
      </c>
      <c r="S76" s="27">
        <f t="shared" si="8"/>
        <v>750000</v>
      </c>
    </row>
    <row r="77" spans="1:19" s="66" customFormat="1" ht="16.5" x14ac:dyDescent="0.3">
      <c r="F77" s="70"/>
      <c r="G77" s="68">
        <v>425</v>
      </c>
      <c r="H77" s="68" t="s">
        <v>122</v>
      </c>
      <c r="I77" s="69"/>
      <c r="J77" s="27">
        <f>SUMIF($G$4:$G$64,"425",$J$4:$J$64)</f>
        <v>4000000</v>
      </c>
      <c r="K77" s="27">
        <f>SUMIF($G$4:$G$64,"425",$K$4:$K$64)</f>
        <v>0</v>
      </c>
      <c r="L77" s="28">
        <f>SUMIF($G$4:$G$64,"425",$L$4:$L$64)</f>
        <v>0</v>
      </c>
      <c r="M77" s="27">
        <f t="shared" si="6"/>
        <v>4000000</v>
      </c>
      <c r="N77" s="28">
        <f>SUMIF($G$4:$G$64,"425",$N$4:$N$64)</f>
        <v>0</v>
      </c>
      <c r="O77" s="36">
        <f t="shared" si="7"/>
        <v>0</v>
      </c>
      <c r="P77" s="96">
        <f>SUMIF($G$4:$G$64,"425",$P$4:$P$64)</f>
        <v>0</v>
      </c>
      <c r="Q77" s="27">
        <f>SUMIF($G$4:$G$64,"425",$Q$4:$Q$64)</f>
        <v>0</v>
      </c>
      <c r="R77" s="27">
        <f>SUMIF($G$4:$G$64,"425",$R$4:$R$64)</f>
        <v>0</v>
      </c>
      <c r="S77" s="27">
        <f t="shared" si="8"/>
        <v>4000000</v>
      </c>
    </row>
    <row r="78" spans="1:19" s="66" customFormat="1" ht="16.5" x14ac:dyDescent="0.3">
      <c r="F78" s="70"/>
      <c r="G78" s="68">
        <v>426</v>
      </c>
      <c r="H78" s="68" t="s">
        <v>123</v>
      </c>
      <c r="I78" s="69"/>
      <c r="J78" s="27">
        <f>SUMIF($G$4:$G$64,"426",$J$4:$J$64)</f>
        <v>21470000</v>
      </c>
      <c r="K78" s="27">
        <f>SUMIF($G$4:$G$64,"426",$K$4:$K$64)</f>
        <v>0</v>
      </c>
      <c r="L78" s="28">
        <f>SUMIF($G$4:$G$64,"426",$L$4:$L$64)</f>
        <v>8450000</v>
      </c>
      <c r="M78" s="27">
        <f t="shared" si="6"/>
        <v>29920000</v>
      </c>
      <c r="N78" s="28">
        <f>SUMIF($G$4:$G$64,"426",$N$4:$N$64)</f>
        <v>1485000</v>
      </c>
      <c r="O78" s="36">
        <f t="shared" si="7"/>
        <v>9935000</v>
      </c>
      <c r="P78" s="96">
        <f>SUMIF($G$4:$G$64,"426",$P$4:$P$64)</f>
        <v>0</v>
      </c>
      <c r="Q78" s="27">
        <f>SUMIF($G$4:$G$64,"426",$Q$4:$Q$64)</f>
        <v>0</v>
      </c>
      <c r="R78" s="27">
        <f>SUMIF($G$4:$G$64,"426",$R$4:$R$64)</f>
        <v>0</v>
      </c>
      <c r="S78" s="27">
        <f t="shared" si="8"/>
        <v>31405000</v>
      </c>
    </row>
    <row r="79" spans="1:19" s="71" customFormat="1" ht="13.5" customHeight="1" x14ac:dyDescent="0.3">
      <c r="F79" s="72"/>
      <c r="G79" s="73">
        <v>465</v>
      </c>
      <c r="H79" s="73" t="s">
        <v>124</v>
      </c>
      <c r="I79" s="74"/>
      <c r="J79" s="75">
        <f>SUMIF($G$4:$G$64,"465",$J$4:$J$64)</f>
        <v>1720000</v>
      </c>
      <c r="K79" s="75">
        <f>SUMIF($G$4:$G$64,"465",$K$4:$K$64)</f>
        <v>0</v>
      </c>
      <c r="L79" s="76">
        <f>SUMIF($G$4:$G$64,"465",$L$4:$L$64)</f>
        <v>340000</v>
      </c>
      <c r="M79" s="27">
        <f t="shared" si="6"/>
        <v>2060000</v>
      </c>
      <c r="N79" s="76">
        <f>SUMIF($G$4:$G$64,"465",$N$4:$N$64)</f>
        <v>0</v>
      </c>
      <c r="O79" s="77">
        <f t="shared" si="7"/>
        <v>340000</v>
      </c>
      <c r="P79" s="96">
        <f>SUMIF($G$4:$G$64,"465",$P$4:$P$64)</f>
        <v>0</v>
      </c>
      <c r="Q79" s="75">
        <f>SUMIF($G$4:$G$64,"465",$Q$4:$Q$64)</f>
        <v>0</v>
      </c>
      <c r="R79" s="75">
        <f>SUMIF($G$4:$G$64,"465",$R$4:$R$64)</f>
        <v>0</v>
      </c>
      <c r="S79" s="75">
        <f t="shared" si="8"/>
        <v>2060000</v>
      </c>
    </row>
    <row r="80" spans="1:19" s="66" customFormat="1" ht="16.5" x14ac:dyDescent="0.3">
      <c r="F80" s="70"/>
      <c r="G80" s="68">
        <v>482</v>
      </c>
      <c r="H80" s="68" t="s">
        <v>125</v>
      </c>
      <c r="I80" s="69"/>
      <c r="J80" s="27">
        <f>SUMIF($G$4:$G$64,"482",$J$4:$J$64)</f>
        <v>150000</v>
      </c>
      <c r="K80" s="27">
        <f>SUMIF($G$4:$G$64,"482",$K$4:$K$64)</f>
        <v>0</v>
      </c>
      <c r="L80" s="28">
        <f>SUMIF($G$4:$G$64,"482",$L$4:$L$64)</f>
        <v>45000</v>
      </c>
      <c r="M80" s="27">
        <f t="shared" si="6"/>
        <v>195000</v>
      </c>
      <c r="N80" s="28">
        <f>SUMIF($G$4:$G$64,"482",$N$4:$N$64)</f>
        <v>45000</v>
      </c>
      <c r="O80" s="36">
        <f t="shared" si="7"/>
        <v>90000</v>
      </c>
      <c r="P80" s="96">
        <f>SUMIF($G$4:$G$64,"482",$P$4:$P$64)</f>
        <v>0</v>
      </c>
      <c r="Q80" s="27">
        <f>SUMIF($G$4:$G$64,"482",$Q$4:$Q$64)</f>
        <v>0</v>
      </c>
      <c r="R80" s="27">
        <f>SUMIF($G$4:$G$64,"482",$R$4:$R$64)</f>
        <v>0</v>
      </c>
      <c r="S80" s="27">
        <f t="shared" si="8"/>
        <v>240000</v>
      </c>
    </row>
    <row r="81" spans="6:19" s="71" customFormat="1" ht="17.25" customHeight="1" x14ac:dyDescent="0.3">
      <c r="F81" s="72"/>
      <c r="G81" s="73">
        <v>483</v>
      </c>
      <c r="H81" s="73" t="s">
        <v>103</v>
      </c>
      <c r="I81" s="74"/>
      <c r="J81" s="75">
        <f>SUMIF($G$4:$G$64,"483",$J$4:$J$64)</f>
        <v>0</v>
      </c>
      <c r="K81" s="75">
        <f>SUMIF($G$4:$G$64,"483",$K$4:$K$64)</f>
        <v>0</v>
      </c>
      <c r="L81" s="76">
        <f>SUMIF($G$4:$G$64,"483",$L$4:$L$64)</f>
        <v>0</v>
      </c>
      <c r="M81" s="27">
        <f t="shared" si="6"/>
        <v>0</v>
      </c>
      <c r="N81" s="76">
        <f>SUMIF($G$4:$G$64,"483",$N$4:$N$64)</f>
        <v>0</v>
      </c>
      <c r="O81" s="77">
        <f t="shared" si="7"/>
        <v>0</v>
      </c>
      <c r="P81" s="96"/>
      <c r="Q81" s="75">
        <f>SUMIF($G$4:$G$64,"483",$Q$4:$Q$64)</f>
        <v>0</v>
      </c>
      <c r="R81" s="75">
        <f>SUMIF($G$4:$G$64,"483",$R$4:$R$64)</f>
        <v>0</v>
      </c>
      <c r="S81" s="75">
        <f t="shared" si="8"/>
        <v>0</v>
      </c>
    </row>
    <row r="82" spans="6:19" s="71" customFormat="1" ht="18.75" customHeight="1" x14ac:dyDescent="0.3">
      <c r="F82" s="72"/>
      <c r="G82" s="73">
        <v>485</v>
      </c>
      <c r="H82" s="73" t="s">
        <v>126</v>
      </c>
      <c r="I82" s="74"/>
      <c r="J82" s="75">
        <f>SUMIF($G$4:$G$64,"485",$J$4:$J$64)</f>
        <v>0</v>
      </c>
      <c r="K82" s="75">
        <f>SUMIF($G$4:$G$64,"485",$K$4:$K$64)</f>
        <v>0</v>
      </c>
      <c r="L82" s="76">
        <f>SUMIF($G$4:$G$64,"485",$L$4:$L$64)</f>
        <v>0</v>
      </c>
      <c r="M82" s="27">
        <f t="shared" si="6"/>
        <v>0</v>
      </c>
      <c r="N82" s="76">
        <f>SUMIF($G$4:$G$64,"485",$N$4:$N$64)</f>
        <v>0</v>
      </c>
      <c r="O82" s="77">
        <f t="shared" si="7"/>
        <v>0</v>
      </c>
      <c r="P82" s="96">
        <f>SUMIF($G$4:$G$64,"485",$P$4:$P$64)</f>
        <v>0</v>
      </c>
      <c r="Q82" s="75">
        <f>SUMIF($G$4:$G$64,"485",$Q$4:$Q$64)</f>
        <v>0</v>
      </c>
      <c r="R82" s="75">
        <f>SUMIF($G$4:$G$64,"485",$R$4:$R$64)</f>
        <v>0</v>
      </c>
      <c r="S82" s="75">
        <f t="shared" si="8"/>
        <v>0</v>
      </c>
    </row>
    <row r="83" spans="6:19" s="66" customFormat="1" ht="16.5" x14ac:dyDescent="0.3">
      <c r="F83" s="70"/>
      <c r="G83" s="68">
        <v>511</v>
      </c>
      <c r="H83" s="68" t="s">
        <v>127</v>
      </c>
      <c r="I83" s="69"/>
      <c r="J83" s="27">
        <f>SUMIF($G$4:$G$64,"511",$J$4:$J$64)</f>
        <v>0</v>
      </c>
      <c r="K83" s="27">
        <f>SUMIF($G$4:$G$64,"511",$K$4:$K$64)</f>
        <v>0</v>
      </c>
      <c r="L83" s="28">
        <f>SUMIF($G$4:$G$64,"511",$L$4:$L$64)</f>
        <v>0</v>
      </c>
      <c r="M83" s="27">
        <f t="shared" si="6"/>
        <v>0</v>
      </c>
      <c r="N83" s="28">
        <f>SUMIF($G$4:$G$64,"511",$N$4:$N$64)</f>
        <v>0</v>
      </c>
      <c r="O83" s="36">
        <f t="shared" si="7"/>
        <v>0</v>
      </c>
      <c r="P83" s="96">
        <f>SUMIF($G$4:$G$64,"511",$P$4:$P$64)</f>
        <v>0</v>
      </c>
      <c r="Q83" s="27">
        <f>SUMIF($G$4:$G$64,"511",$Q$4:$Q$64)</f>
        <v>0</v>
      </c>
      <c r="R83" s="27">
        <f>SUMIF($G$4:$G$64,"511",$R$4:$R$64)</f>
        <v>0</v>
      </c>
      <c r="S83" s="27">
        <f t="shared" si="8"/>
        <v>0</v>
      </c>
    </row>
    <row r="84" spans="6:19" s="66" customFormat="1" ht="16.5" x14ac:dyDescent="0.3">
      <c r="F84" s="70"/>
      <c r="G84" s="68">
        <v>512</v>
      </c>
      <c r="H84" s="68" t="s">
        <v>128</v>
      </c>
      <c r="I84" s="69"/>
      <c r="J84" s="27">
        <f>SUMIF($G$4:$G$64,"512",$J$4:$J$64)</f>
        <v>1330000</v>
      </c>
      <c r="K84" s="27">
        <f>SUMIF($G$4:$G$64,"512",$K$4:$K$64)</f>
        <v>0</v>
      </c>
      <c r="L84" s="28">
        <f>SUMIF($G$4:$G$64,"512",$L$4:$L$64)</f>
        <v>0</v>
      </c>
      <c r="M84" s="27">
        <f t="shared" si="6"/>
        <v>1330000</v>
      </c>
      <c r="N84" s="28">
        <f>SUMIF($G$4:$G$64,"512",$N$4:$N$64)</f>
        <v>0</v>
      </c>
      <c r="O84" s="36">
        <f t="shared" si="7"/>
        <v>0</v>
      </c>
      <c r="P84" s="96">
        <f>SUMIF($G$4:$G$64,"512",$P$4:$P$64)</f>
        <v>0</v>
      </c>
      <c r="Q84" s="27">
        <f>SUMIF($G$4:$G$64,"512",$Q$4:$Q$64)</f>
        <v>0</v>
      </c>
      <c r="R84" s="27">
        <f>SUMIF($G$4:$G$64,"512",$R$4:$R$64)</f>
        <v>0</v>
      </c>
      <c r="S84" s="27">
        <f t="shared" si="8"/>
        <v>1330000</v>
      </c>
    </row>
    <row r="85" spans="6:19" s="66" customFormat="1" ht="17.25" thickBot="1" x14ac:dyDescent="0.35">
      <c r="F85" s="78"/>
      <c r="G85" s="79"/>
      <c r="H85" s="79" t="s">
        <v>116</v>
      </c>
      <c r="I85" s="79"/>
      <c r="J85" s="80">
        <f>SUM(J67:J84)</f>
        <v>268668000</v>
      </c>
      <c r="K85" s="80">
        <f ca="1">SUM(K67:K84)</f>
        <v>0</v>
      </c>
      <c r="L85" s="80">
        <f>SUM(L67:L84)</f>
        <v>14400000</v>
      </c>
      <c r="M85" s="80">
        <f ca="1">SUM(M67:M84)</f>
        <v>283068000</v>
      </c>
      <c r="N85" s="80">
        <f>SUM(N67:N84)</f>
        <v>2600000</v>
      </c>
      <c r="O85" s="81">
        <f t="shared" si="7"/>
        <v>17000000</v>
      </c>
      <c r="P85" s="80">
        <f>SUM(P67:P84)</f>
        <v>0</v>
      </c>
      <c r="Q85" s="80">
        <f>SUM(Q67:Q84)</f>
        <v>1640000</v>
      </c>
      <c r="R85" s="80">
        <f>SUM(R67:R84)</f>
        <v>0</v>
      </c>
      <c r="S85" s="80">
        <f ca="1">SUM(S67:S84)</f>
        <v>287308000</v>
      </c>
    </row>
    <row r="86" spans="6:19" ht="15.75" thickTop="1" x14ac:dyDescent="0.25">
      <c r="J86" s="82">
        <f>J65-J85</f>
        <v>0</v>
      </c>
      <c r="K86" s="82">
        <f ca="1">K65-K85</f>
        <v>0</v>
      </c>
      <c r="L86" s="82">
        <f t="shared" ref="L86:S86" si="9">L65-L85</f>
        <v>0</v>
      </c>
      <c r="M86" s="82">
        <f t="shared" ca="1" si="9"/>
        <v>0</v>
      </c>
      <c r="N86" s="82">
        <f t="shared" si="9"/>
        <v>0</v>
      </c>
      <c r="O86" s="82">
        <f>O65-O85</f>
        <v>0</v>
      </c>
      <c r="P86" s="82">
        <f>P65-P85</f>
        <v>0</v>
      </c>
      <c r="Q86" s="82">
        <f t="shared" si="9"/>
        <v>0</v>
      </c>
      <c r="R86" s="82">
        <f t="shared" si="9"/>
        <v>0</v>
      </c>
      <c r="S86" s="82">
        <f t="shared" ca="1" si="9"/>
        <v>0</v>
      </c>
    </row>
    <row r="87" spans="6:19" x14ac:dyDescent="0.25">
      <c r="J87" s="82"/>
      <c r="K87" s="82"/>
      <c r="L87" s="82"/>
      <c r="M87" s="83"/>
      <c r="N87" s="82"/>
      <c r="O87" s="82"/>
      <c r="P87" s="82"/>
      <c r="Q87" s="82"/>
      <c r="R87" s="82"/>
      <c r="S87" s="82"/>
    </row>
    <row r="88" spans="6:19" s="66" customFormat="1" ht="16.5" x14ac:dyDescent="0.3">
      <c r="F88" s="69"/>
      <c r="G88" s="69">
        <v>4</v>
      </c>
      <c r="H88" s="69" t="s">
        <v>129</v>
      </c>
      <c r="I88" s="69"/>
      <c r="J88" s="27">
        <f>SUM(J67:J82)</f>
        <v>267338000</v>
      </c>
      <c r="K88" s="27">
        <f t="shared" ref="K88:S88" ca="1" si="10">SUM(K67:K82)</f>
        <v>0</v>
      </c>
      <c r="L88" s="28">
        <f t="shared" si="10"/>
        <v>14400000</v>
      </c>
      <c r="M88" s="27">
        <f ca="1">SUM(M67:M82)</f>
        <v>281738000</v>
      </c>
      <c r="N88" s="28">
        <f t="shared" si="10"/>
        <v>2600000</v>
      </c>
      <c r="O88" s="36">
        <f t="shared" si="10"/>
        <v>17000000</v>
      </c>
      <c r="P88" s="27">
        <f t="shared" si="10"/>
        <v>0</v>
      </c>
      <c r="Q88" s="27">
        <f t="shared" si="10"/>
        <v>1640000</v>
      </c>
      <c r="R88" s="27">
        <f t="shared" si="10"/>
        <v>0</v>
      </c>
      <c r="S88" s="27">
        <f t="shared" ca="1" si="10"/>
        <v>285978000</v>
      </c>
    </row>
    <row r="89" spans="6:19" s="66" customFormat="1" ht="16.5" x14ac:dyDescent="0.3">
      <c r="F89" s="69"/>
      <c r="G89" s="69">
        <v>5</v>
      </c>
      <c r="H89" s="69" t="s">
        <v>130</v>
      </c>
      <c r="I89" s="69"/>
      <c r="J89" s="27">
        <f>SUM(J83:J84)</f>
        <v>1330000</v>
      </c>
      <c r="K89" s="27">
        <f t="shared" ref="K89:S89" si="11">SUM(K83:K84)</f>
        <v>0</v>
      </c>
      <c r="L89" s="28">
        <f t="shared" si="11"/>
        <v>0</v>
      </c>
      <c r="M89" s="27">
        <f t="shared" si="11"/>
        <v>1330000</v>
      </c>
      <c r="N89" s="28">
        <f t="shared" si="11"/>
        <v>0</v>
      </c>
      <c r="O89" s="36">
        <f t="shared" si="11"/>
        <v>0</v>
      </c>
      <c r="P89"/>
      <c r="Q89" s="27">
        <f t="shared" si="11"/>
        <v>0</v>
      </c>
      <c r="R89" s="27">
        <f t="shared" si="11"/>
        <v>0</v>
      </c>
      <c r="S89" s="27">
        <f t="shared" si="11"/>
        <v>1330000</v>
      </c>
    </row>
    <row r="90" spans="6:19" s="66" customFormat="1" ht="17.25" thickBot="1" x14ac:dyDescent="0.35">
      <c r="F90" s="78"/>
      <c r="G90" s="79"/>
      <c r="H90" s="79" t="s">
        <v>116</v>
      </c>
      <c r="I90" s="79"/>
      <c r="J90" s="80">
        <f>J88+J89</f>
        <v>268668000</v>
      </c>
      <c r="K90" s="80">
        <f t="shared" ref="K90:S90" ca="1" si="12">K88+K89</f>
        <v>0</v>
      </c>
      <c r="L90" s="80">
        <f t="shared" si="12"/>
        <v>14400000</v>
      </c>
      <c r="M90" s="80">
        <f t="shared" ca="1" si="12"/>
        <v>283068000</v>
      </c>
      <c r="N90" s="80">
        <f t="shared" si="12"/>
        <v>2600000</v>
      </c>
      <c r="O90" s="80">
        <f t="shared" si="12"/>
        <v>17000000</v>
      </c>
      <c r="P90" s="80">
        <f t="shared" si="12"/>
        <v>0</v>
      </c>
      <c r="Q90" s="80">
        <f t="shared" si="12"/>
        <v>1640000</v>
      </c>
      <c r="R90" s="80">
        <f t="shared" si="12"/>
        <v>0</v>
      </c>
      <c r="S90" s="80">
        <f t="shared" ca="1" si="12"/>
        <v>287308000</v>
      </c>
    </row>
    <row r="91" spans="6:19" s="2" customFormat="1" ht="15.75" thickTop="1" x14ac:dyDescent="0.25">
      <c r="J91" s="83">
        <f>J85-J90</f>
        <v>0</v>
      </c>
      <c r="K91" s="83">
        <f t="shared" ref="K91:S91" ca="1" si="13">K85-K90</f>
        <v>0</v>
      </c>
      <c r="L91" s="83">
        <f t="shared" si="13"/>
        <v>0</v>
      </c>
      <c r="M91" s="83">
        <f t="shared" ca="1" si="13"/>
        <v>0</v>
      </c>
      <c r="N91" s="83">
        <f t="shared" si="13"/>
        <v>0</v>
      </c>
      <c r="O91" s="83">
        <f t="shared" si="13"/>
        <v>0</v>
      </c>
      <c r="P91" s="83">
        <f t="shared" si="13"/>
        <v>0</v>
      </c>
      <c r="Q91" s="83">
        <f t="shared" si="13"/>
        <v>0</v>
      </c>
      <c r="R91" s="83">
        <f t="shared" si="13"/>
        <v>0</v>
      </c>
      <c r="S91" s="83">
        <f t="shared" ca="1" si="13"/>
        <v>0</v>
      </c>
    </row>
    <row r="92" spans="6:19" ht="16.5" x14ac:dyDescent="0.3">
      <c r="H92" s="84" t="s">
        <v>131</v>
      </c>
      <c r="I92" s="84"/>
      <c r="J92" s="85">
        <f ca="1">J85+L85+R85+K85</f>
        <v>283068000</v>
      </c>
      <c r="Q92" s="85"/>
    </row>
    <row r="93" spans="6:19" ht="16.5" x14ac:dyDescent="0.3">
      <c r="H93" s="84" t="s">
        <v>138</v>
      </c>
      <c r="I93" s="84"/>
      <c r="J93" s="85">
        <f>+N85+P85+Q85</f>
        <v>4240000</v>
      </c>
      <c r="Q93" s="85"/>
    </row>
    <row r="94" spans="6:19" ht="16.5" x14ac:dyDescent="0.3">
      <c r="H94" s="84" t="s">
        <v>132</v>
      </c>
      <c r="I94" s="84"/>
      <c r="J94" s="85">
        <f ca="1">J92+J93</f>
        <v>287308000</v>
      </c>
      <c r="Q94" s="85"/>
    </row>
    <row r="95" spans="6:19" x14ac:dyDescent="0.25">
      <c r="J95" s="82">
        <f ca="1">J94-S85</f>
        <v>0</v>
      </c>
      <c r="Q95" s="82"/>
    </row>
    <row r="96" spans="6:19" x14ac:dyDescent="0.25">
      <c r="J96" s="82">
        <v>0</v>
      </c>
      <c r="Q96" s="82"/>
    </row>
    <row r="98" spans="8:12" x14ac:dyDescent="0.25">
      <c r="H98" s="86"/>
    </row>
    <row r="99" spans="8:12" x14ac:dyDescent="0.25">
      <c r="H99" s="87"/>
      <c r="J99" s="82"/>
      <c r="L99" s="88"/>
    </row>
    <row r="100" spans="8:12" x14ac:dyDescent="0.25">
      <c r="H100" s="87"/>
      <c r="J100" s="89"/>
      <c r="L100" s="88"/>
    </row>
    <row r="101" spans="8:12" x14ac:dyDescent="0.25">
      <c r="J101" s="89"/>
      <c r="L101" s="88"/>
    </row>
    <row r="102" spans="8:12" s="2" customFormat="1" x14ac:dyDescent="0.25">
      <c r="H102" s="90"/>
      <c r="L102" s="90"/>
    </row>
    <row r="103" spans="8:12" x14ac:dyDescent="0.25">
      <c r="J103" s="88"/>
      <c r="L103" s="88"/>
    </row>
    <row r="104" spans="8:12" x14ac:dyDescent="0.25">
      <c r="L104" s="88"/>
    </row>
    <row r="105" spans="8:12" x14ac:dyDescent="0.25">
      <c r="L105" s="88"/>
    </row>
  </sheetData>
  <mergeCells count="1">
    <mergeCell ref="F2:G2"/>
  </mergeCells>
  <conditionalFormatting sqref="U2:U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T2:T3">
    <cfRule type="cellIs" dxfId="0" priority="7" operator="greaterThan">
      <formula>1</formula>
    </cfRule>
  </conditionalFormatting>
  <pageMargins left="0.7" right="0.7" top="0.75" bottom="0.75" header="0.3" footer="0.3"/>
  <pageSetup paperSize="9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2024-02-01T10:08:23Z</dcterms:modified>
</cp:coreProperties>
</file>