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Sheet1!$A$2:$R$93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R33" i="1"/>
  <c r="R34" i="1"/>
  <c r="R35" i="1"/>
  <c r="R36" i="1"/>
  <c r="O4" i="1" l="1"/>
  <c r="G4" i="1"/>
  <c r="Q64" i="1"/>
  <c r="P64" i="1"/>
  <c r="N64" i="1"/>
  <c r="L64" i="1"/>
  <c r="K64" i="1"/>
  <c r="J64" i="1"/>
  <c r="O63" i="1"/>
  <c r="R63" i="1" s="1"/>
  <c r="M63" i="1"/>
  <c r="G63" i="1"/>
  <c r="O62" i="1"/>
  <c r="R62" i="1" s="1"/>
  <c r="M62" i="1"/>
  <c r="G62" i="1"/>
  <c r="O61" i="1"/>
  <c r="R61" i="1" s="1"/>
  <c r="M61" i="1"/>
  <c r="O60" i="1"/>
  <c r="R60" i="1" s="1"/>
  <c r="M60" i="1"/>
  <c r="G60" i="1"/>
  <c r="O59" i="1"/>
  <c r="R59" i="1" s="1"/>
  <c r="M59" i="1"/>
  <c r="G59" i="1"/>
  <c r="O58" i="1"/>
  <c r="R58" i="1" s="1"/>
  <c r="M58" i="1"/>
  <c r="G58" i="1"/>
  <c r="O57" i="1"/>
  <c r="R57" i="1" s="1"/>
  <c r="M57" i="1"/>
  <c r="G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K83" i="1" l="1"/>
  <c r="J67" i="1"/>
  <c r="K72" i="1"/>
  <c r="K81" i="1"/>
  <c r="J66" i="1"/>
  <c r="L69" i="1"/>
  <c r="K71" i="1"/>
  <c r="K74" i="1"/>
  <c r="K76" i="1"/>
  <c r="K78" i="1"/>
  <c r="K80" i="1"/>
  <c r="K82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N75" i="1"/>
  <c r="J75" i="1"/>
  <c r="N74" i="1"/>
  <c r="J74" i="1"/>
  <c r="N73" i="1"/>
  <c r="J73" i="1"/>
  <c r="N72" i="1"/>
  <c r="J72" i="1"/>
  <c r="N71" i="1"/>
  <c r="J71" i="1"/>
  <c r="K70" i="1"/>
  <c r="K69" i="1"/>
  <c r="P68" i="1"/>
  <c r="L68" i="1"/>
  <c r="Q67" i="1"/>
  <c r="Q66" i="1"/>
  <c r="I66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I71" i="1"/>
  <c r="N70" i="1"/>
  <c r="J70" i="1"/>
  <c r="N69" i="1"/>
  <c r="J69" i="1"/>
  <c r="K68" i="1"/>
  <c r="P67" i="1"/>
  <c r="L67" i="1"/>
  <c r="P66" i="1"/>
  <c r="L66" i="1"/>
  <c r="P83" i="1"/>
  <c r="L83" i="1"/>
  <c r="O83" i="1" s="1"/>
  <c r="P82" i="1"/>
  <c r="L82" i="1"/>
  <c r="P81" i="1"/>
  <c r="L81" i="1"/>
  <c r="O81" i="1" s="1"/>
  <c r="P80" i="1"/>
  <c r="L80" i="1"/>
  <c r="O80" i="1" s="1"/>
  <c r="P79" i="1"/>
  <c r="L79" i="1"/>
  <c r="O79" i="1" s="1"/>
  <c r="P78" i="1"/>
  <c r="L78" i="1"/>
  <c r="O78" i="1" s="1"/>
  <c r="P77" i="1"/>
  <c r="L77" i="1"/>
  <c r="P76" i="1"/>
  <c r="L76" i="1"/>
  <c r="O76" i="1" s="1"/>
  <c r="P75" i="1"/>
  <c r="L75" i="1"/>
  <c r="O75" i="1" s="1"/>
  <c r="P74" i="1"/>
  <c r="L74" i="1"/>
  <c r="P73" i="1"/>
  <c r="L73" i="1"/>
  <c r="P72" i="1"/>
  <c r="L72" i="1"/>
  <c r="O72" i="1" s="1"/>
  <c r="P71" i="1"/>
  <c r="L71" i="1"/>
  <c r="O71" i="1" s="1"/>
  <c r="Q70" i="1"/>
  <c r="Q69" i="1"/>
  <c r="I69" i="1"/>
  <c r="N68" i="1"/>
  <c r="J68" i="1"/>
  <c r="K67" i="1"/>
  <c r="K66" i="1"/>
  <c r="O64" i="1"/>
  <c r="N66" i="1"/>
  <c r="N67" i="1"/>
  <c r="P69" i="1"/>
  <c r="P70" i="1"/>
  <c r="M64" i="1"/>
  <c r="Q68" i="1"/>
  <c r="R64" i="1"/>
  <c r="I68" i="1"/>
  <c r="L70" i="1"/>
  <c r="O70" i="1" s="1"/>
  <c r="K73" i="1"/>
  <c r="K75" i="1"/>
  <c r="K77" i="1"/>
  <c r="K79" i="1"/>
  <c r="O74" i="1" l="1"/>
  <c r="O73" i="1"/>
  <c r="R73" i="1" s="1"/>
  <c r="O77" i="1"/>
  <c r="R77" i="1" s="1"/>
  <c r="K88" i="1"/>
  <c r="L88" i="1"/>
  <c r="O82" i="1"/>
  <c r="O88" i="1" s="1"/>
  <c r="L87" i="1"/>
  <c r="O66" i="1"/>
  <c r="R66" i="1" s="1"/>
  <c r="L84" i="1"/>
  <c r="R70" i="1"/>
  <c r="M70" i="1"/>
  <c r="N88" i="1"/>
  <c r="N84" i="1"/>
  <c r="N87" i="1"/>
  <c r="K84" i="1"/>
  <c r="K87" i="1"/>
  <c r="K89" i="1" s="1"/>
  <c r="M68" i="1"/>
  <c r="P88" i="1"/>
  <c r="P87" i="1"/>
  <c r="P84" i="1"/>
  <c r="Q84" i="1"/>
  <c r="Q87" i="1"/>
  <c r="R71" i="1"/>
  <c r="M71" i="1"/>
  <c r="M73" i="1"/>
  <c r="R75" i="1"/>
  <c r="M75" i="1"/>
  <c r="M77" i="1"/>
  <c r="R79" i="1"/>
  <c r="M79" i="1"/>
  <c r="R81" i="1"/>
  <c r="M81" i="1"/>
  <c r="R83" i="1"/>
  <c r="M83" i="1"/>
  <c r="O69" i="1"/>
  <c r="R69" i="1" s="1"/>
  <c r="M67" i="1"/>
  <c r="O67" i="1"/>
  <c r="R67" i="1" s="1"/>
  <c r="M69" i="1"/>
  <c r="Q88" i="1"/>
  <c r="M66" i="1"/>
  <c r="J84" i="1"/>
  <c r="J87" i="1"/>
  <c r="O68" i="1"/>
  <c r="R68" i="1" s="1"/>
  <c r="R72" i="1"/>
  <c r="M72" i="1"/>
  <c r="R74" i="1"/>
  <c r="M74" i="1"/>
  <c r="R76" i="1"/>
  <c r="M76" i="1"/>
  <c r="R78" i="1"/>
  <c r="M78" i="1"/>
  <c r="R80" i="1"/>
  <c r="M80" i="1"/>
  <c r="M82" i="1"/>
  <c r="J88" i="1"/>
  <c r="J91" i="1" l="1"/>
  <c r="N89" i="1"/>
  <c r="N90" i="1" s="1"/>
  <c r="M88" i="1"/>
  <c r="J89" i="1"/>
  <c r="J90" i="1" s="1"/>
  <c r="R82" i="1"/>
  <c r="R88" i="1" s="1"/>
  <c r="L89" i="1"/>
  <c r="L90" i="1" s="1"/>
  <c r="J85" i="1"/>
  <c r="P85" i="1"/>
  <c r="J92" i="1"/>
  <c r="N85" i="1"/>
  <c r="M84" i="1"/>
  <c r="M87" i="1"/>
  <c r="M89" i="1" s="1"/>
  <c r="P89" i="1"/>
  <c r="P90" i="1" s="1"/>
  <c r="O84" i="1"/>
  <c r="L85" i="1"/>
  <c r="R87" i="1"/>
  <c r="Q89" i="1"/>
  <c r="Q90" i="1" s="1"/>
  <c r="K90" i="1"/>
  <c r="K85" i="1"/>
  <c r="O87" i="1"/>
  <c r="O89" i="1" s="1"/>
  <c r="Q85" i="1"/>
  <c r="J93" i="1" l="1"/>
  <c r="R84" i="1"/>
  <c r="R89" i="1"/>
  <c r="M90" i="1"/>
  <c r="M85" i="1"/>
  <c r="O90" i="1"/>
  <c r="O85" i="1"/>
  <c r="J94" i="1" l="1"/>
  <c r="R90" i="1"/>
  <c r="R85" i="1"/>
</calcChain>
</file>

<file path=xl/comments1.xml><?xml version="1.0" encoding="utf-8"?>
<comments xmlns="http://schemas.openxmlformats.org/spreadsheetml/2006/main">
  <authors>
    <author>Author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Biće 145, valjda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Семинари за едуацију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Анализа оброка</t>
        </r>
      </text>
    </comment>
    <comment ref="J2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BILO 3550000+ 430000
KUHINJA KRUŠČIĆ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BILO 650000+200000
KUHINJA ZA KRUŠČIĆ</t>
        </r>
      </text>
    </comment>
    <comment ref="J3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850000 BILO I PLUS 
520000 KUHINJA KRUŠČIĆ
</t>
        </r>
      </text>
    </comment>
    <comment ref="J3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OD 2500000 SAM PREUSMERILA NA 4251/ 1150000 ZA KUHINJU U VRTULJKU</t>
        </r>
      </text>
    </comment>
    <comment ref="K4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1000000 ZA HRANU I 
200000 ZA HEMIJU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за инвалиде</t>
        </r>
      </text>
    </comment>
    <comment ref="J5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7026000+1660000 dodali oni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STEDLJIVA RASVETA TBR 1068000+
oni dodali 700000</t>
        </r>
      </text>
    </comment>
    <comment ref="L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stedljiva rasveta
Pokrajina</t>
        </r>
      </text>
    </comment>
    <comment ref="J5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dodala opština
</t>
        </r>
      </text>
    </comment>
    <comment ref="Q5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Energ. efik. secerko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KREVETICI  300
STOLOVI I NISKI EL. 870
RAČUN.O. 500
OPR.ZA DOM. 500 (ASPIRATOR 200+MAŠINA ZA VEŠ ZA VRTULJAK 50+ ŠPORET ZA VRTULJAK 50+5 KOLICA 130+USISIVAČI 70)
</t>
        </r>
      </text>
    </comment>
    <comment ref="J8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<sst xmlns="http://schemas.openxmlformats.org/spreadsheetml/2006/main" count="147" uniqueCount="139">
  <si>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</si>
  <si>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</si>
  <si>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</si>
  <si>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</si>
  <si>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</si>
  <si>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</si>
  <si>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</si>
  <si>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</si>
  <si>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</si>
  <si>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</si>
  <si>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</si>
  <si>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</si>
  <si>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</si>
  <si>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</si>
  <si>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</si>
  <si>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Нераспоређени вишак прихода из ранијих година
(13)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</si>
  <si>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</si>
  <si>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</si>
  <si>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</si>
  <si>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</si>
  <si>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</si>
  <si>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</si>
  <si>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</si>
  <si>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</si>
  <si>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</si>
  <si>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</si>
  <si>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</si>
  <si>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</si>
  <si>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</si>
  <si>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</si>
  <si>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</si>
  <si>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</si>
  <si>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</si>
  <si>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</si>
  <si>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</si>
  <si>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</si>
  <si>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</si>
  <si>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</si>
  <si>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</si>
  <si>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</si>
  <si>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</si>
  <si>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</si>
  <si>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</si>
  <si>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</si>
  <si>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</si>
  <si>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</si>
  <si>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</si>
  <si>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</si>
  <si>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</si>
  <si>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</si>
  <si>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</si>
  <si>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</si>
  <si>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</si>
  <si>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</si>
  <si>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</si>
  <si>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</si>
  <si>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</si>
  <si>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</si>
  <si>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</si>
  <si>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</si>
  <si>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</si>
  <si>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</si>
  <si>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</si>
  <si>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</si>
  <si>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</si>
  <si>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</si>
  <si>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</si>
  <si>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</si>
  <si>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</si>
  <si>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</si>
  <si>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</si>
  <si>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</si>
  <si>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</si>
  <si>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</si>
  <si>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</si>
  <si>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</si>
  <si>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</si>
  <si>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</si>
  <si>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</si>
  <si>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</si>
  <si>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</si>
  <si>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</si>
  <si>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</si>
  <si>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</si>
  <si>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</si>
  <si>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</si>
  <si>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</si>
  <si>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</si>
  <si>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</si>
  <si>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</si>
  <si>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</si>
  <si>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</si>
  <si>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</si>
  <si>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</si>
  <si>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</si>
  <si>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</si>
  <si>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</si>
  <si>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</si>
  <si>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</si>
  <si>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</si>
  <si>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</si>
  <si>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</si>
  <si>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</si>
  <si>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</si>
  <si>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</si>
  <si>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</si>
  <si>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</si>
  <si>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</si>
  <si>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</si>
  <si>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</si>
  <si>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</si>
  <si>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</si>
  <si>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</si>
  <si>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</si>
  <si>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</si>
  <si>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</si>
  <si>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</si>
  <si>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</si>
  <si>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</si>
  <si>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</si>
  <si>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</si>
  <si>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</si>
  <si>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</si>
  <si>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</si>
  <si>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</si>
  <si>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</si>
  <si>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</si>
  <si>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</si>
  <si>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</si>
  <si>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</si>
  <si>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</si>
  <si>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</si>
  <si>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</si>
  <si>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</si>
  <si>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>Финансијски план за 2022. годину</t>
  </si>
  <si>
    <t xml:space="preserve">Рачунарска опрема - сервис рачунара </t>
  </si>
  <si>
    <t>Приходи из осталих извора (07 Бамби и 16 Родитељски динар)</t>
  </si>
  <si>
    <t>Вртић Нова Црвенка</t>
  </si>
  <si>
    <t>Вртић Бубамара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</si>
</sst>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F1" zoomScale="83" zoomScaleNormal="83" workbookViewId="0">
      <selection activeCell="K93" sqref="K93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134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4" t="s">
        <v>5</v>
      </c>
      <c r="G2" s="95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20</v>
      </c>
      <c r="C3" s="15" t="s">
        <v>21</v>
      </c>
      <c r="D3" s="15" t="s">
        <v>22</v>
      </c>
      <c r="E3" s="16">
        <v>911</v>
      </c>
      <c r="F3" s="16"/>
      <c r="G3" s="6"/>
      <c r="H3" s="6" t="s">
        <v>17</v>
      </c>
      <c r="I3" s="6"/>
      <c r="J3" s="17"/>
      <c r="K3" s="17"/>
      <c r="L3" s="92" t="s">
        <v>18</v>
      </c>
      <c r="M3" s="18"/>
      <c r="N3" s="19" t="s">
        <v>19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23</v>
      </c>
      <c r="G4" s="25">
        <f>IF(ISBLANK(F4)=TRUE,"",+VALUE(LEFT(F4,3)))</f>
        <v>411</v>
      </c>
      <c r="H4" s="26" t="s">
        <v>24</v>
      </c>
      <c r="I4" s="26">
        <v>143</v>
      </c>
      <c r="J4" s="27">
        <v>131217000</v>
      </c>
      <c r="K4" s="27"/>
      <c r="L4" s="91"/>
      <c r="M4" s="27">
        <f t="shared" ref="M4:M39" si="0">J4+K4+L4</f>
        <v>131217000</v>
      </c>
      <c r="N4" s="28"/>
      <c r="O4" s="27">
        <f t="shared" ref="O4:O39" si="1">IFERROR(L4+N4,"")</f>
        <v>0</v>
      </c>
      <c r="P4" s="27"/>
      <c r="Q4" s="29"/>
      <c r="R4" s="27">
        <f t="shared" ref="R4:R39" si="2">IFERROR(J4+K4+O4+P4+Q4,"")</f>
        <v>131217000</v>
      </c>
    </row>
    <row r="5" spans="1:21" x14ac:dyDescent="0.25">
      <c r="A5" s="24"/>
      <c r="B5" s="24"/>
      <c r="C5" s="24"/>
      <c r="D5" s="24"/>
      <c r="E5" s="24"/>
      <c r="F5" s="24" t="s">
        <v>25</v>
      </c>
      <c r="G5" s="30">
        <f t="shared" ref="G5:G63" si="3">IF(ISBLANK(F5)=TRUE,"",+VALUE(LEFT(F5,3)))</f>
        <v>412</v>
      </c>
      <c r="H5" s="31" t="s">
        <v>26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29"/>
      <c r="R5" s="27">
        <f t="shared" si="2"/>
        <v>21860000</v>
      </c>
    </row>
    <row r="6" spans="1:21" x14ac:dyDescent="0.25">
      <c r="A6" s="24"/>
      <c r="B6" s="24"/>
      <c r="C6" s="24"/>
      <c r="D6" s="24"/>
      <c r="E6" s="24"/>
      <c r="F6" s="24" t="s">
        <v>27</v>
      </c>
      <c r="G6" s="32">
        <f t="shared" si="3"/>
        <v>413</v>
      </c>
      <c r="H6" s="33" t="s">
        <v>28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/>
      <c r="R6" s="27">
        <f t="shared" si="2"/>
        <v>500000</v>
      </c>
    </row>
    <row r="7" spans="1:21" s="35" customFormat="1" x14ac:dyDescent="0.25">
      <c r="A7" s="24"/>
      <c r="B7" s="24"/>
      <c r="C7" s="24"/>
      <c r="D7" s="24"/>
      <c r="E7" s="24"/>
      <c r="F7" s="24" t="s">
        <v>29</v>
      </c>
      <c r="G7" s="25">
        <f t="shared" si="3"/>
        <v>414</v>
      </c>
      <c r="H7" s="31" t="s">
        <v>30</v>
      </c>
      <c r="I7" s="31"/>
      <c r="J7" s="27"/>
      <c r="K7" s="27"/>
      <c r="L7" s="91"/>
      <c r="M7" s="27">
        <f t="shared" si="0"/>
        <v>0</v>
      </c>
      <c r="N7" s="28"/>
      <c r="O7" s="27">
        <f t="shared" si="1"/>
        <v>0</v>
      </c>
      <c r="P7" s="27"/>
      <c r="Q7" s="29"/>
      <c r="R7" s="27">
        <f t="shared" si="2"/>
        <v>0</v>
      </c>
    </row>
    <row r="8" spans="1:21" s="35" customFormat="1" x14ac:dyDescent="0.25">
      <c r="A8" s="24"/>
      <c r="B8" s="24"/>
      <c r="C8" s="24"/>
      <c r="D8" s="24"/>
      <c r="E8" s="24"/>
      <c r="F8" s="24" t="s">
        <v>31</v>
      </c>
      <c r="G8" s="25">
        <f t="shared" si="3"/>
        <v>414</v>
      </c>
      <c r="H8" s="31" t="s">
        <v>32</v>
      </c>
      <c r="I8" s="31"/>
      <c r="J8" s="27">
        <v>1534000</v>
      </c>
      <c r="K8" s="27"/>
      <c r="L8" s="91"/>
      <c r="M8" s="27">
        <f t="shared" si="0"/>
        <v>1534000</v>
      </c>
      <c r="N8" s="28"/>
      <c r="O8" s="27">
        <f t="shared" si="1"/>
        <v>0</v>
      </c>
      <c r="P8" s="27"/>
      <c r="Q8" s="29"/>
      <c r="R8" s="27">
        <f t="shared" si="2"/>
        <v>1534000</v>
      </c>
    </row>
    <row r="9" spans="1:21" s="35" customFormat="1" x14ac:dyDescent="0.25">
      <c r="A9" s="24"/>
      <c r="B9" s="24"/>
      <c r="C9" s="24"/>
      <c r="D9" s="24"/>
      <c r="E9" s="24"/>
      <c r="F9" s="24" t="s">
        <v>33</v>
      </c>
      <c r="G9" s="25">
        <f t="shared" si="3"/>
        <v>415</v>
      </c>
      <c r="H9" s="31" t="s">
        <v>34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35</v>
      </c>
      <c r="G10" s="25">
        <f t="shared" si="3"/>
        <v>416</v>
      </c>
      <c r="H10" s="26" t="s">
        <v>36</v>
      </c>
      <c r="I10" s="26">
        <v>10</v>
      </c>
      <c r="J10" s="27">
        <v>1350000</v>
      </c>
      <c r="K10" s="27"/>
      <c r="L10" s="91"/>
      <c r="M10" s="27">
        <f t="shared" si="0"/>
        <v>1350000</v>
      </c>
      <c r="N10" s="28"/>
      <c r="O10" s="27">
        <f t="shared" si="1"/>
        <v>0</v>
      </c>
      <c r="P10" s="27"/>
      <c r="Q10" s="29"/>
      <c r="R10" s="27">
        <f t="shared" si="2"/>
        <v>1350000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37</v>
      </c>
      <c r="G11" s="25">
        <f t="shared" si="3"/>
        <v>421</v>
      </c>
      <c r="H11" s="26" t="s">
        <v>38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39</v>
      </c>
      <c r="G12" s="25">
        <f t="shared" si="3"/>
        <v>421</v>
      </c>
      <c r="H12" s="31" t="s">
        <v>40</v>
      </c>
      <c r="I12" s="31"/>
      <c r="J12" s="27">
        <v>18300000</v>
      </c>
      <c r="K12" s="27"/>
      <c r="L12" s="91">
        <v>1000000</v>
      </c>
      <c r="M12" s="27">
        <f t="shared" si="0"/>
        <v>19300000</v>
      </c>
      <c r="N12" s="28">
        <v>50000</v>
      </c>
      <c r="O12" s="27">
        <f t="shared" si="1"/>
        <v>1050000</v>
      </c>
      <c r="P12" s="27"/>
      <c r="Q12" s="29"/>
      <c r="R12" s="27">
        <f t="shared" si="2"/>
        <v>19350000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41</v>
      </c>
      <c r="G13" s="25">
        <f t="shared" si="3"/>
        <v>421</v>
      </c>
      <c r="H13" s="26" t="s">
        <v>42</v>
      </c>
      <c r="I13" s="26"/>
      <c r="J13" s="27">
        <v>2297000</v>
      </c>
      <c r="K13" s="27"/>
      <c r="L13" s="91">
        <v>800000</v>
      </c>
      <c r="M13" s="27">
        <f t="shared" si="0"/>
        <v>3097000</v>
      </c>
      <c r="N13" s="28">
        <v>50000</v>
      </c>
      <c r="O13" s="27">
        <f t="shared" si="1"/>
        <v>850000</v>
      </c>
      <c r="P13" s="27"/>
      <c r="Q13" s="29"/>
      <c r="R13" s="27">
        <f t="shared" si="2"/>
        <v>3147000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43</v>
      </c>
      <c r="G14" s="25">
        <f t="shared" si="3"/>
        <v>421</v>
      </c>
      <c r="H14" s="26" t="s">
        <v>44</v>
      </c>
      <c r="I14" s="26"/>
      <c r="J14" s="27">
        <v>580000</v>
      </c>
      <c r="K14" s="27"/>
      <c r="L14" s="91">
        <v>400000</v>
      </c>
      <c r="M14" s="27">
        <f t="shared" si="0"/>
        <v>980000</v>
      </c>
      <c r="N14" s="28">
        <v>55000</v>
      </c>
      <c r="O14" s="27">
        <f t="shared" si="1"/>
        <v>455000</v>
      </c>
      <c r="P14" s="27"/>
      <c r="Q14" s="29"/>
      <c r="R14" s="27">
        <f t="shared" si="2"/>
        <v>1035000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45</v>
      </c>
      <c r="G15" s="25">
        <f t="shared" si="3"/>
        <v>421</v>
      </c>
      <c r="H15" s="31" t="s">
        <v>46</v>
      </c>
      <c r="I15" s="31"/>
      <c r="J15" s="27">
        <v>90000</v>
      </c>
      <c r="K15" s="27"/>
      <c r="L15" s="91">
        <v>100000</v>
      </c>
      <c r="M15" s="27">
        <f t="shared" si="0"/>
        <v>190000</v>
      </c>
      <c r="N15" s="28">
        <v>50000</v>
      </c>
      <c r="O15" s="27">
        <f t="shared" si="1"/>
        <v>150000</v>
      </c>
      <c r="P15" s="27">
        <v>300000</v>
      </c>
      <c r="Q15" s="29"/>
      <c r="R15" s="27">
        <f t="shared" si="2"/>
        <v>540000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47</v>
      </c>
      <c r="G16" s="25">
        <f t="shared" si="3"/>
        <v>422</v>
      </c>
      <c r="H16" s="31" t="s">
        <v>48</v>
      </c>
      <c r="I16" s="31"/>
      <c r="J16" s="27">
        <v>100000</v>
      </c>
      <c r="K16" s="27"/>
      <c r="L16" s="91">
        <v>250000</v>
      </c>
      <c r="M16" s="27">
        <f t="shared" si="0"/>
        <v>350000</v>
      </c>
      <c r="N16" s="28">
        <v>150000</v>
      </c>
      <c r="O16" s="27">
        <f t="shared" si="1"/>
        <v>400000</v>
      </c>
      <c r="P16" s="27"/>
      <c r="Q16" s="29"/>
      <c r="R16" s="27">
        <f t="shared" si="2"/>
        <v>500000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49</v>
      </c>
      <c r="G17" s="25">
        <f t="shared" si="3"/>
        <v>422</v>
      </c>
      <c r="H17" s="31" t="s">
        <v>50</v>
      </c>
      <c r="I17" s="31"/>
      <c r="J17" s="27">
        <v>20000</v>
      </c>
      <c r="K17" s="27"/>
      <c r="L17" s="91">
        <v>70000</v>
      </c>
      <c r="M17" s="27">
        <f t="shared" si="0"/>
        <v>90000</v>
      </c>
      <c r="N17" s="28">
        <v>70000</v>
      </c>
      <c r="O17" s="27">
        <f t="shared" si="1"/>
        <v>140000</v>
      </c>
      <c r="P17" s="27"/>
      <c r="Q17" s="29"/>
      <c r="R17" s="27">
        <f t="shared" si="2"/>
        <v>160000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51</v>
      </c>
      <c r="G18" s="25">
        <f t="shared" si="3"/>
        <v>423</v>
      </c>
      <c r="H18" s="31" t="s">
        <v>52</v>
      </c>
      <c r="I18" s="31"/>
      <c r="J18" s="27">
        <v>50000</v>
      </c>
      <c r="K18" s="27"/>
      <c r="L18" s="91">
        <v>100000</v>
      </c>
      <c r="M18" s="27">
        <f t="shared" si="0"/>
        <v>150000</v>
      </c>
      <c r="N18" s="28">
        <v>55000</v>
      </c>
      <c r="O18" s="27">
        <f t="shared" si="1"/>
        <v>155000</v>
      </c>
      <c r="P18" s="27"/>
      <c r="Q18" s="29"/>
      <c r="R18" s="27">
        <f t="shared" si="2"/>
        <v>205000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53</v>
      </c>
      <c r="G19" s="25">
        <f t="shared" si="3"/>
        <v>423</v>
      </c>
      <c r="H19" s="26" t="s">
        <v>54</v>
      </c>
      <c r="I19" s="26"/>
      <c r="J19" s="27">
        <v>80000</v>
      </c>
      <c r="K19" s="27"/>
      <c r="L19" s="91">
        <v>30000</v>
      </c>
      <c r="M19" s="27">
        <f t="shared" si="0"/>
        <v>110000</v>
      </c>
      <c r="N19" s="28">
        <v>50000</v>
      </c>
      <c r="O19" s="27">
        <f t="shared" si="1"/>
        <v>80000</v>
      </c>
      <c r="P19" s="27"/>
      <c r="Q19" s="29"/>
      <c r="R19" s="27">
        <f t="shared" si="2"/>
        <v>160000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55</v>
      </c>
      <c r="G20" s="25">
        <f t="shared" si="3"/>
        <v>423</v>
      </c>
      <c r="H20" s="26" t="s">
        <v>56</v>
      </c>
      <c r="I20" s="26"/>
      <c r="J20" s="27">
        <v>20000</v>
      </c>
      <c r="K20" s="27"/>
      <c r="L20" s="91">
        <v>70000</v>
      </c>
      <c r="M20" s="27">
        <f t="shared" si="0"/>
        <v>90000</v>
      </c>
      <c r="N20" s="28">
        <v>70000</v>
      </c>
      <c r="O20" s="27">
        <f t="shared" si="1"/>
        <v>140000</v>
      </c>
      <c r="P20" s="27"/>
      <c r="Q20" s="29"/>
      <c r="R20" s="27">
        <f t="shared" si="2"/>
        <v>160000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57</v>
      </c>
      <c r="G21" s="25">
        <f t="shared" si="3"/>
        <v>423</v>
      </c>
      <c r="H21" s="26" t="s">
        <v>58</v>
      </c>
      <c r="I21" s="26"/>
      <c r="J21" s="27">
        <v>300000</v>
      </c>
      <c r="K21" s="27"/>
      <c r="L21" s="91">
        <v>50000</v>
      </c>
      <c r="M21" s="27">
        <f t="shared" si="0"/>
        <v>350000</v>
      </c>
      <c r="N21" s="28">
        <v>30000</v>
      </c>
      <c r="O21" s="27">
        <f t="shared" si="1"/>
        <v>80000</v>
      </c>
      <c r="P21" s="27"/>
      <c r="Q21" s="29"/>
      <c r="R21" s="27">
        <f t="shared" si="2"/>
        <v>380000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59</v>
      </c>
      <c r="G22" s="25">
        <f t="shared" si="3"/>
        <v>423</v>
      </c>
      <c r="H22" s="26" t="s">
        <v>60</v>
      </c>
      <c r="I22" s="26"/>
      <c r="J22" s="27"/>
      <c r="K22" s="27"/>
      <c r="L22" s="91">
        <v>10000</v>
      </c>
      <c r="M22" s="27">
        <f t="shared" si="0"/>
        <v>10000</v>
      </c>
      <c r="N22" s="28">
        <v>30000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61</v>
      </c>
      <c r="G23" s="25">
        <f t="shared" si="3"/>
        <v>423</v>
      </c>
      <c r="H23" s="26" t="s">
        <v>62</v>
      </c>
      <c r="I23" s="26"/>
      <c r="J23" s="27">
        <v>3780000</v>
      </c>
      <c r="K23" s="27"/>
      <c r="L23" s="91">
        <v>850000</v>
      </c>
      <c r="M23" s="27">
        <f t="shared" si="0"/>
        <v>4630000</v>
      </c>
      <c r="N23" s="28">
        <v>270000</v>
      </c>
      <c r="O23" s="27">
        <f t="shared" si="1"/>
        <v>1120000</v>
      </c>
      <c r="P23" s="27"/>
      <c r="Q23" s="29"/>
      <c r="R23" s="27">
        <f t="shared" si="2"/>
        <v>4900000</v>
      </c>
    </row>
    <row r="24" spans="1:18" x14ac:dyDescent="0.25">
      <c r="A24" s="24"/>
      <c r="B24" s="24"/>
      <c r="C24" s="24"/>
      <c r="D24" s="24"/>
      <c r="E24" s="24"/>
      <c r="F24" s="24" t="s">
        <v>63</v>
      </c>
      <c r="G24" s="25">
        <f t="shared" si="3"/>
        <v>424</v>
      </c>
      <c r="H24" s="26" t="s">
        <v>64</v>
      </c>
      <c r="I24" s="26"/>
      <c r="J24" s="27">
        <v>250000</v>
      </c>
      <c r="K24" s="27"/>
      <c r="L24" s="91">
        <v>50000</v>
      </c>
      <c r="M24" s="27">
        <f t="shared" si="0"/>
        <v>300000</v>
      </c>
      <c r="N24" s="28"/>
      <c r="O24" s="27">
        <f t="shared" si="1"/>
        <v>50000</v>
      </c>
      <c r="P24" s="27"/>
      <c r="Q24" s="29"/>
      <c r="R24" s="27">
        <f t="shared" si="2"/>
        <v>300000</v>
      </c>
    </row>
    <row r="25" spans="1:18" x14ac:dyDescent="0.25">
      <c r="A25" s="24"/>
      <c r="B25" s="24"/>
      <c r="C25" s="24"/>
      <c r="D25" s="24"/>
      <c r="E25" s="24"/>
      <c r="F25" s="24" t="s">
        <v>65</v>
      </c>
      <c r="G25" s="25">
        <f t="shared" si="3"/>
        <v>424</v>
      </c>
      <c r="H25" s="26" t="s">
        <v>66</v>
      </c>
      <c r="I25" s="26"/>
      <c r="J25" s="27">
        <v>180000</v>
      </c>
      <c r="K25" s="27"/>
      <c r="L25" s="91">
        <v>50000</v>
      </c>
      <c r="M25" s="27">
        <f t="shared" si="0"/>
        <v>230000</v>
      </c>
      <c r="N25" s="28"/>
      <c r="O25" s="27">
        <f t="shared" si="1"/>
        <v>50000</v>
      </c>
      <c r="P25" s="27"/>
      <c r="Q25" s="29"/>
      <c r="R25" s="27">
        <f t="shared" si="2"/>
        <v>230000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67</v>
      </c>
      <c r="I26" s="39"/>
      <c r="J26" s="40">
        <v>3550000</v>
      </c>
      <c r="K26" s="40"/>
      <c r="L26" s="91"/>
      <c r="M26" s="41">
        <f t="shared" si="0"/>
        <v>3550000</v>
      </c>
      <c r="N26" s="41"/>
      <c r="O26" s="40">
        <f t="shared" si="1"/>
        <v>0</v>
      </c>
      <c r="P26" s="40"/>
      <c r="Q26" s="42"/>
      <c r="R26" s="40">
        <f t="shared" si="2"/>
        <v>3550000</v>
      </c>
    </row>
    <row r="27" spans="1:18" s="43" customFormat="1" x14ac:dyDescent="0.25">
      <c r="A27" s="37"/>
      <c r="B27" s="37"/>
      <c r="C27" s="37"/>
      <c r="D27" s="37"/>
      <c r="E27" s="37"/>
      <c r="F27" s="37" t="s">
        <v>68</v>
      </c>
      <c r="G27" s="38">
        <f t="shared" si="3"/>
        <v>425</v>
      </c>
      <c r="H27" s="39" t="s">
        <v>69</v>
      </c>
      <c r="I27" s="39"/>
      <c r="J27" s="40">
        <v>1250000</v>
      </c>
      <c r="K27" s="40"/>
      <c r="L27" s="91"/>
      <c r="M27" s="41">
        <f t="shared" si="0"/>
        <v>1250000</v>
      </c>
      <c r="N27" s="41"/>
      <c r="O27" s="40">
        <f t="shared" si="1"/>
        <v>0</v>
      </c>
      <c r="P27" s="40"/>
      <c r="Q27" s="42"/>
      <c r="R27" s="40">
        <f t="shared" si="2"/>
        <v>1250000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70</v>
      </c>
      <c r="I28" s="39"/>
      <c r="J28" s="40">
        <v>500000</v>
      </c>
      <c r="K28" s="40"/>
      <c r="L28" s="91"/>
      <c r="M28" s="41">
        <f t="shared" si="0"/>
        <v>500000</v>
      </c>
      <c r="N28" s="41"/>
      <c r="O28" s="40">
        <f t="shared" si="1"/>
        <v>0</v>
      </c>
      <c r="P28" s="40"/>
      <c r="Q28" s="42"/>
      <c r="R28" s="40">
        <f t="shared" si="2"/>
        <v>500000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71</v>
      </c>
      <c r="I29" s="39"/>
      <c r="J29" s="40">
        <v>1200000</v>
      </c>
      <c r="K29" s="40"/>
      <c r="L29" s="91"/>
      <c r="M29" s="41">
        <f t="shared" si="0"/>
        <v>1200000</v>
      </c>
      <c r="N29" s="41"/>
      <c r="O29" s="40">
        <f t="shared" si="1"/>
        <v>0</v>
      </c>
      <c r="P29" s="40"/>
      <c r="Q29" s="42"/>
      <c r="R29" s="40">
        <f t="shared" si="2"/>
        <v>1200000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72</v>
      </c>
      <c r="I30" s="39"/>
      <c r="J30" s="40">
        <v>650000</v>
      </c>
      <c r="K30" s="40"/>
      <c r="L30" s="91"/>
      <c r="M30" s="41">
        <f t="shared" si="0"/>
        <v>650000</v>
      </c>
      <c r="N30" s="41"/>
      <c r="O30" s="40">
        <f t="shared" si="1"/>
        <v>0</v>
      </c>
      <c r="P30" s="40"/>
      <c r="Q30" s="42"/>
      <c r="R30" s="40">
        <f t="shared" si="2"/>
        <v>650000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73</v>
      </c>
      <c r="I31" s="39"/>
      <c r="J31" s="40">
        <v>290000</v>
      </c>
      <c r="K31" s="40"/>
      <c r="L31" s="91"/>
      <c r="M31" s="41">
        <f t="shared" si="0"/>
        <v>290000</v>
      </c>
      <c r="N31" s="41"/>
      <c r="O31" s="40">
        <f t="shared" si="1"/>
        <v>0</v>
      </c>
      <c r="P31" s="40"/>
      <c r="Q31" s="42"/>
      <c r="R31" s="40">
        <f t="shared" si="2"/>
        <v>290000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74</v>
      </c>
      <c r="I32" s="39"/>
      <c r="J32" s="40">
        <v>850000</v>
      </c>
      <c r="K32" s="40"/>
      <c r="L32" s="91"/>
      <c r="M32" s="41">
        <f t="shared" si="0"/>
        <v>850000</v>
      </c>
      <c r="N32" s="41"/>
      <c r="O32" s="40">
        <f t="shared" si="1"/>
        <v>0</v>
      </c>
      <c r="P32" s="40"/>
      <c r="Q32" s="42"/>
      <c r="R32" s="40">
        <f t="shared" si="2"/>
        <v>850000</v>
      </c>
    </row>
    <row r="33" spans="1:18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2"/>
      <c r="R33" s="40">
        <f t="shared" si="2"/>
        <v>0</v>
      </c>
    </row>
    <row r="34" spans="1:18" s="43" customFormat="1" x14ac:dyDescent="0.25">
      <c r="A34" s="37"/>
      <c r="B34" s="37"/>
      <c r="C34" s="37"/>
      <c r="D34" s="37"/>
      <c r="E34" s="37"/>
      <c r="F34" s="37"/>
      <c r="G34" s="38"/>
      <c r="H34" s="39" t="s">
        <v>137</v>
      </c>
      <c r="I34" s="39"/>
      <c r="J34" s="40">
        <v>2850000</v>
      </c>
      <c r="K34" s="40"/>
      <c r="L34" s="91"/>
      <c r="M34" s="41"/>
      <c r="N34" s="41"/>
      <c r="O34" s="40"/>
      <c r="P34" s="40"/>
      <c r="Q34" s="42"/>
      <c r="R34" s="40">
        <f t="shared" si="2"/>
        <v>2850000</v>
      </c>
    </row>
    <row r="35" spans="1:18" s="43" customFormat="1" x14ac:dyDescent="0.25">
      <c r="A35" s="37"/>
      <c r="B35" s="37"/>
      <c r="C35" s="37"/>
      <c r="D35" s="37"/>
      <c r="E35" s="37"/>
      <c r="F35" s="37"/>
      <c r="G35" s="38"/>
      <c r="H35" s="39" t="s">
        <v>138</v>
      </c>
      <c r="I35" s="39"/>
      <c r="J35" s="40">
        <v>1500000</v>
      </c>
      <c r="K35" s="40"/>
      <c r="L35" s="91"/>
      <c r="M35" s="41"/>
      <c r="N35" s="41"/>
      <c r="O35" s="40"/>
      <c r="P35" s="40"/>
      <c r="Q35" s="42"/>
      <c r="R35" s="40">
        <f t="shared" si="2"/>
        <v>1500000</v>
      </c>
    </row>
    <row r="36" spans="1:18" s="43" customFormat="1" x14ac:dyDescent="0.25">
      <c r="A36" s="37"/>
      <c r="B36" s="37"/>
      <c r="C36" s="37"/>
      <c r="D36" s="37"/>
      <c r="E36" s="37"/>
      <c r="F36" s="37"/>
      <c r="G36" s="38"/>
      <c r="H36" s="39"/>
      <c r="I36" s="39"/>
      <c r="J36" s="40"/>
      <c r="K36" s="40"/>
      <c r="L36" s="91"/>
      <c r="M36" s="41"/>
      <c r="N36" s="41"/>
      <c r="O36" s="40"/>
      <c r="P36" s="40"/>
      <c r="Q36" s="42"/>
      <c r="R36" s="40">
        <f t="shared" si="2"/>
        <v>0</v>
      </c>
    </row>
    <row r="37" spans="1:18" s="50" customFormat="1" x14ac:dyDescent="0.25">
      <c r="A37" s="44"/>
      <c r="B37" s="44"/>
      <c r="C37" s="44"/>
      <c r="D37" s="44"/>
      <c r="E37" s="44"/>
      <c r="F37" s="44">
        <v>425211</v>
      </c>
      <c r="G37" s="45">
        <f t="shared" si="3"/>
        <v>425</v>
      </c>
      <c r="H37" s="46" t="s">
        <v>75</v>
      </c>
      <c r="I37" s="46"/>
      <c r="J37" s="47">
        <v>100000</v>
      </c>
      <c r="K37" s="47"/>
      <c r="L37" s="91"/>
      <c r="M37" s="48">
        <f t="shared" si="0"/>
        <v>100000</v>
      </c>
      <c r="N37" s="48"/>
      <c r="O37" s="47">
        <f t="shared" si="1"/>
        <v>0</v>
      </c>
      <c r="P37" s="47"/>
      <c r="Q37" s="49"/>
      <c r="R37" s="47">
        <f t="shared" si="2"/>
        <v>100000</v>
      </c>
    </row>
    <row r="38" spans="1:18" s="50" customFormat="1" x14ac:dyDescent="0.25">
      <c r="A38" s="44"/>
      <c r="B38" s="44"/>
      <c r="C38" s="44"/>
      <c r="D38" s="44"/>
      <c r="E38" s="44"/>
      <c r="F38" s="44">
        <v>425212</v>
      </c>
      <c r="G38" s="45">
        <f>IF(ISBLANK(F38)=TRUE,"",+VALUE(LEFT(F38,3)))</f>
        <v>425</v>
      </c>
      <c r="H38" s="46" t="s">
        <v>76</v>
      </c>
      <c r="I38" s="46"/>
      <c r="J38" s="47"/>
      <c r="K38" s="47"/>
      <c r="L38" s="91"/>
      <c r="M38" s="48">
        <f t="shared" si="0"/>
        <v>0</v>
      </c>
      <c r="N38" s="48"/>
      <c r="O38" s="47">
        <f t="shared" si="1"/>
        <v>0</v>
      </c>
      <c r="P38" s="47"/>
      <c r="Q38" s="49"/>
      <c r="R38" s="47">
        <f t="shared" si="2"/>
        <v>0</v>
      </c>
    </row>
    <row r="39" spans="1:18" s="50" customFormat="1" x14ac:dyDescent="0.25">
      <c r="A39" s="44"/>
      <c r="B39" s="44"/>
      <c r="C39" s="44"/>
      <c r="D39" s="44"/>
      <c r="E39" s="44"/>
      <c r="F39" s="44">
        <v>425222</v>
      </c>
      <c r="G39" s="45">
        <f t="shared" si="3"/>
        <v>425</v>
      </c>
      <c r="H39" s="46" t="s">
        <v>135</v>
      </c>
      <c r="I39" s="46"/>
      <c r="J39" s="47">
        <v>70000</v>
      </c>
      <c r="K39" s="47"/>
      <c r="L39" s="91"/>
      <c r="M39" s="48">
        <f t="shared" si="0"/>
        <v>70000</v>
      </c>
      <c r="N39" s="48"/>
      <c r="O39" s="47">
        <f t="shared" si="1"/>
        <v>0</v>
      </c>
      <c r="P39" s="47"/>
      <c r="Q39" s="49"/>
      <c r="R39" s="47">
        <f t="shared" si="2"/>
        <v>70000</v>
      </c>
    </row>
    <row r="40" spans="1:18" s="50" customFormat="1" x14ac:dyDescent="0.25">
      <c r="A40" s="44"/>
      <c r="B40" s="44"/>
      <c r="C40" s="44"/>
      <c r="D40" s="44"/>
      <c r="E40" s="44"/>
      <c r="F40" s="44" t="s">
        <v>77</v>
      </c>
      <c r="G40" s="45">
        <f t="shared" si="3"/>
        <v>425</v>
      </c>
      <c r="H40" s="46" t="s">
        <v>78</v>
      </c>
      <c r="I40" s="46"/>
      <c r="J40" s="47">
        <v>10000</v>
      </c>
      <c r="K40" s="47"/>
      <c r="L40" s="91"/>
      <c r="M40" s="48">
        <f t="shared" ref="M40:M63" si="4">J40+K40+L40</f>
        <v>10000</v>
      </c>
      <c r="N40" s="48"/>
      <c r="O40" s="47">
        <f t="shared" ref="O40:O64" si="5">IFERROR(L40+N40,"")</f>
        <v>0</v>
      </c>
      <c r="P40" s="47"/>
      <c r="Q40" s="49"/>
      <c r="R40" s="47">
        <f t="shared" ref="R40:R63" si="6">IFERROR(J40+K40+O40+P40+Q40,"")</f>
        <v>10000</v>
      </c>
    </row>
    <row r="41" spans="1:18" s="50" customFormat="1" x14ac:dyDescent="0.25">
      <c r="A41" s="44"/>
      <c r="B41" s="44"/>
      <c r="C41" s="44"/>
      <c r="D41" s="44"/>
      <c r="E41" s="44"/>
      <c r="F41" s="44">
        <v>425225</v>
      </c>
      <c r="G41" s="45">
        <f t="shared" si="3"/>
        <v>425</v>
      </c>
      <c r="H41" s="46" t="s">
        <v>79</v>
      </c>
      <c r="I41" s="46"/>
      <c r="J41" s="47">
        <v>150000</v>
      </c>
      <c r="K41" s="47"/>
      <c r="L41" s="91"/>
      <c r="M41" s="48">
        <f t="shared" si="4"/>
        <v>150000</v>
      </c>
      <c r="N41" s="48"/>
      <c r="O41" s="47">
        <f t="shared" si="5"/>
        <v>0</v>
      </c>
      <c r="P41" s="47"/>
      <c r="Q41" s="49"/>
      <c r="R41" s="47">
        <f t="shared" si="6"/>
        <v>150000</v>
      </c>
    </row>
    <row r="42" spans="1:18" s="50" customFormat="1" x14ac:dyDescent="0.25">
      <c r="A42" s="44"/>
      <c r="B42" s="44"/>
      <c r="C42" s="44"/>
      <c r="D42" s="44"/>
      <c r="E42" s="44"/>
      <c r="F42" s="44">
        <v>425226</v>
      </c>
      <c r="G42" s="45">
        <f t="shared" si="3"/>
        <v>425</v>
      </c>
      <c r="H42" s="46" t="s">
        <v>80</v>
      </c>
      <c r="I42" s="46"/>
      <c r="J42" s="47">
        <v>30000</v>
      </c>
      <c r="K42" s="47"/>
      <c r="L42" s="91"/>
      <c r="M42" s="48">
        <f t="shared" si="4"/>
        <v>30000</v>
      </c>
      <c r="N42" s="48"/>
      <c r="O42" s="47">
        <f t="shared" si="5"/>
        <v>0</v>
      </c>
      <c r="P42" s="47"/>
      <c r="Q42" s="49"/>
      <c r="R42" s="47">
        <f t="shared" si="6"/>
        <v>30000</v>
      </c>
    </row>
    <row r="43" spans="1:18" s="50" customFormat="1" x14ac:dyDescent="0.25">
      <c r="A43" s="44"/>
      <c r="B43" s="44"/>
      <c r="C43" s="44"/>
      <c r="D43" s="44"/>
      <c r="E43" s="44"/>
      <c r="F43" s="44" t="s">
        <v>81</v>
      </c>
      <c r="G43" s="45">
        <f t="shared" si="3"/>
        <v>425</v>
      </c>
      <c r="H43" s="46" t="s">
        <v>82</v>
      </c>
      <c r="I43" s="46"/>
      <c r="J43" s="47">
        <v>200000</v>
      </c>
      <c r="K43" s="47"/>
      <c r="L43" s="91"/>
      <c r="M43" s="48">
        <f t="shared" si="4"/>
        <v>200000</v>
      </c>
      <c r="N43" s="48"/>
      <c r="O43" s="47">
        <f t="shared" si="5"/>
        <v>0</v>
      </c>
      <c r="P43" s="47"/>
      <c r="Q43" s="49"/>
      <c r="R43" s="47">
        <f t="shared" si="6"/>
        <v>200000</v>
      </c>
    </row>
    <row r="44" spans="1:18" s="50" customFormat="1" x14ac:dyDescent="0.25">
      <c r="A44" s="44"/>
      <c r="B44" s="44"/>
      <c r="C44" s="44"/>
      <c r="D44" s="44"/>
      <c r="E44" s="44"/>
      <c r="F44" s="44" t="s">
        <v>83</v>
      </c>
      <c r="G44" s="45">
        <f t="shared" si="3"/>
        <v>425</v>
      </c>
      <c r="H44" s="46" t="s">
        <v>84</v>
      </c>
      <c r="I44" s="46"/>
      <c r="J44" s="47">
        <v>150000</v>
      </c>
      <c r="K44" s="47"/>
      <c r="L44" s="91"/>
      <c r="M44" s="48">
        <f t="shared" si="4"/>
        <v>150000</v>
      </c>
      <c r="N44" s="48"/>
      <c r="O44" s="47">
        <f t="shared" si="5"/>
        <v>0</v>
      </c>
      <c r="P44" s="47"/>
      <c r="Q44" s="49"/>
      <c r="R44" s="47">
        <f t="shared" si="6"/>
        <v>150000</v>
      </c>
    </row>
    <row r="45" spans="1:18" x14ac:dyDescent="0.25">
      <c r="A45" s="24"/>
      <c r="B45" s="24"/>
      <c r="C45" s="24"/>
      <c r="D45" s="24"/>
      <c r="E45" s="24"/>
      <c r="F45" s="24" t="s">
        <v>85</v>
      </c>
      <c r="G45" s="25">
        <f t="shared" si="3"/>
        <v>426</v>
      </c>
      <c r="H45" s="26" t="s">
        <v>86</v>
      </c>
      <c r="I45" s="26"/>
      <c r="J45" s="27">
        <v>400000</v>
      </c>
      <c r="K45" s="27"/>
      <c r="L45" s="91">
        <v>300000</v>
      </c>
      <c r="M45" s="27">
        <f t="shared" si="4"/>
        <v>700000</v>
      </c>
      <c r="N45" s="28">
        <v>150000</v>
      </c>
      <c r="O45" s="36">
        <f t="shared" si="5"/>
        <v>450000</v>
      </c>
      <c r="P45" s="27"/>
      <c r="Q45" s="29"/>
      <c r="R45" s="27">
        <f t="shared" si="6"/>
        <v>850000</v>
      </c>
    </row>
    <row r="46" spans="1:18" x14ac:dyDescent="0.25">
      <c r="A46" s="24"/>
      <c r="B46" s="24"/>
      <c r="C46" s="24"/>
      <c r="D46" s="24"/>
      <c r="E46" s="24"/>
      <c r="F46" s="24" t="s">
        <v>87</v>
      </c>
      <c r="G46" s="25">
        <f t="shared" si="3"/>
        <v>426</v>
      </c>
      <c r="H46" s="26" t="s">
        <v>88</v>
      </c>
      <c r="I46" s="26"/>
      <c r="J46" s="27">
        <v>70000</v>
      </c>
      <c r="K46" s="27"/>
      <c r="L46" s="91">
        <v>130000</v>
      </c>
      <c r="M46" s="27">
        <f t="shared" si="4"/>
        <v>200000</v>
      </c>
      <c r="N46" s="28">
        <v>100000</v>
      </c>
      <c r="O46" s="36">
        <f t="shared" si="5"/>
        <v>230000</v>
      </c>
      <c r="P46" s="27"/>
      <c r="Q46" s="29"/>
      <c r="R46" s="27">
        <f t="shared" si="6"/>
        <v>300000</v>
      </c>
    </row>
    <row r="47" spans="1:18" x14ac:dyDescent="0.25">
      <c r="A47" s="24"/>
      <c r="B47" s="24"/>
      <c r="C47" s="24"/>
      <c r="D47" s="24"/>
      <c r="E47" s="24"/>
      <c r="F47" s="24" t="s">
        <v>89</v>
      </c>
      <c r="G47" s="25">
        <f t="shared" si="3"/>
        <v>426</v>
      </c>
      <c r="H47" s="26" t="s">
        <v>90</v>
      </c>
      <c r="I47" s="26"/>
      <c r="J47" s="27">
        <v>100000</v>
      </c>
      <c r="K47" s="27"/>
      <c r="L47" s="91">
        <v>300000</v>
      </c>
      <c r="M47" s="27">
        <f t="shared" si="4"/>
        <v>400000</v>
      </c>
      <c r="N47" s="28">
        <v>200000</v>
      </c>
      <c r="O47" s="36">
        <f t="shared" si="5"/>
        <v>500000</v>
      </c>
      <c r="P47" s="27"/>
      <c r="Q47" s="29"/>
      <c r="R47" s="27">
        <f t="shared" si="6"/>
        <v>600000</v>
      </c>
    </row>
    <row r="48" spans="1:18" x14ac:dyDescent="0.25">
      <c r="A48" s="24"/>
      <c r="B48" s="24"/>
      <c r="C48" s="24"/>
      <c r="D48" s="24"/>
      <c r="E48" s="24"/>
      <c r="F48" s="24" t="s">
        <v>91</v>
      </c>
      <c r="G48" s="25">
        <f t="shared" si="3"/>
        <v>426</v>
      </c>
      <c r="H48" s="26" t="s">
        <v>92</v>
      </c>
      <c r="I48" s="26"/>
      <c r="J48" s="27">
        <v>1150000</v>
      </c>
      <c r="K48" s="27"/>
      <c r="L48" s="91">
        <v>350000</v>
      </c>
      <c r="M48" s="27">
        <f t="shared" si="4"/>
        <v>1500000</v>
      </c>
      <c r="N48" s="28">
        <v>100000</v>
      </c>
      <c r="O48" s="36">
        <f t="shared" si="5"/>
        <v>450000</v>
      </c>
      <c r="P48" s="27"/>
      <c r="Q48" s="29"/>
      <c r="R48" s="27">
        <f t="shared" si="6"/>
        <v>1600000</v>
      </c>
    </row>
    <row r="49" spans="1:18" x14ac:dyDescent="0.25">
      <c r="A49" s="24"/>
      <c r="B49" s="24"/>
      <c r="C49" s="24"/>
      <c r="D49" s="24"/>
      <c r="E49" s="24"/>
      <c r="F49" s="24" t="s">
        <v>93</v>
      </c>
      <c r="G49" s="25">
        <f t="shared" si="3"/>
        <v>426</v>
      </c>
      <c r="H49" s="26" t="s">
        <v>94</v>
      </c>
      <c r="I49" s="26"/>
      <c r="J49" s="27">
        <v>11552000</v>
      </c>
      <c r="K49" s="27"/>
      <c r="L49" s="91">
        <v>5200000</v>
      </c>
      <c r="M49" s="27">
        <f t="shared" si="4"/>
        <v>16752000</v>
      </c>
      <c r="N49" s="28">
        <v>700000</v>
      </c>
      <c r="O49" s="36">
        <f t="shared" si="5"/>
        <v>5900000</v>
      </c>
      <c r="P49" s="27"/>
      <c r="Q49" s="29"/>
      <c r="R49" s="27">
        <f t="shared" si="6"/>
        <v>17452000</v>
      </c>
    </row>
    <row r="50" spans="1:18" x14ac:dyDescent="0.25">
      <c r="A50" s="24"/>
      <c r="B50" s="24"/>
      <c r="C50" s="24"/>
      <c r="D50" s="24"/>
      <c r="E50" s="24"/>
      <c r="F50" s="24" t="s">
        <v>95</v>
      </c>
      <c r="G50" s="25">
        <f t="shared" si="3"/>
        <v>426</v>
      </c>
      <c r="H50" s="26" t="s">
        <v>96</v>
      </c>
      <c r="I50" s="26"/>
      <c r="J50" s="27">
        <v>1500000</v>
      </c>
      <c r="K50" s="27"/>
      <c r="L50" s="91">
        <v>450000</v>
      </c>
      <c r="M50" s="27">
        <f t="shared" si="4"/>
        <v>1950000</v>
      </c>
      <c r="N50" s="28">
        <v>280000</v>
      </c>
      <c r="O50" s="36">
        <f t="shared" si="5"/>
        <v>730000</v>
      </c>
      <c r="P50" s="27"/>
      <c r="Q50" s="29"/>
      <c r="R50" s="27">
        <f t="shared" si="6"/>
        <v>2230000</v>
      </c>
    </row>
    <row r="51" spans="1:18" x14ac:dyDescent="0.25">
      <c r="A51" s="24"/>
      <c r="B51" s="24"/>
      <c r="C51" s="24"/>
      <c r="D51" s="24"/>
      <c r="E51" s="24"/>
      <c r="F51" s="24" t="s">
        <v>97</v>
      </c>
      <c r="G51" s="25">
        <f t="shared" si="3"/>
        <v>465</v>
      </c>
      <c r="H51" s="26" t="s">
        <v>98</v>
      </c>
      <c r="I51" s="26"/>
      <c r="J51" s="27">
        <v>1500000</v>
      </c>
      <c r="K51" s="27"/>
      <c r="L51" s="91"/>
      <c r="M51" s="27">
        <f t="shared" si="4"/>
        <v>1500000</v>
      </c>
      <c r="N51" s="28"/>
      <c r="O51" s="36">
        <f t="shared" si="5"/>
        <v>0</v>
      </c>
      <c r="P51" s="27"/>
      <c r="Q51" s="29"/>
      <c r="R51" s="27">
        <f t="shared" si="6"/>
        <v>1500000</v>
      </c>
    </row>
    <row r="52" spans="1:18" x14ac:dyDescent="0.25">
      <c r="A52" s="24"/>
      <c r="B52" s="24"/>
      <c r="C52" s="24"/>
      <c r="D52" s="24"/>
      <c r="E52" s="24"/>
      <c r="F52" s="24" t="s">
        <v>99</v>
      </c>
      <c r="G52" s="25">
        <f t="shared" si="3"/>
        <v>482</v>
      </c>
      <c r="H52" s="26" t="s">
        <v>100</v>
      </c>
      <c r="I52" s="26"/>
      <c r="J52" s="27">
        <v>60000</v>
      </c>
      <c r="K52" s="27"/>
      <c r="L52" s="91">
        <v>40000</v>
      </c>
      <c r="M52" s="27">
        <f t="shared" si="4"/>
        <v>100000</v>
      </c>
      <c r="N52" s="28">
        <v>10000</v>
      </c>
      <c r="O52" s="36">
        <f t="shared" si="5"/>
        <v>50000</v>
      </c>
      <c r="P52" s="27"/>
      <c r="Q52" s="29"/>
      <c r="R52" s="27">
        <f t="shared" si="6"/>
        <v>110000</v>
      </c>
    </row>
    <row r="53" spans="1:18" x14ac:dyDescent="0.25">
      <c r="A53" s="24"/>
      <c r="B53" s="24"/>
      <c r="C53" s="24"/>
      <c r="D53" s="24"/>
      <c r="E53" s="24"/>
      <c r="F53" s="24" t="s">
        <v>101</v>
      </c>
      <c r="G53" s="25">
        <f t="shared" si="3"/>
        <v>482</v>
      </c>
      <c r="H53" s="26" t="s">
        <v>102</v>
      </c>
      <c r="I53" s="26"/>
      <c r="J53" s="27"/>
      <c r="K53" s="27"/>
      <c r="L53" s="91"/>
      <c r="M53" s="27">
        <f t="shared" si="4"/>
        <v>0</v>
      </c>
      <c r="N53" s="28">
        <v>10000</v>
      </c>
      <c r="O53" s="36">
        <f t="shared" si="5"/>
        <v>10000</v>
      </c>
      <c r="P53" s="27"/>
      <c r="Q53" s="29"/>
      <c r="R53" s="27">
        <f t="shared" si="6"/>
        <v>10000</v>
      </c>
    </row>
    <row r="54" spans="1:18" x14ac:dyDescent="0.25">
      <c r="A54" s="24"/>
      <c r="B54" s="24"/>
      <c r="C54" s="24"/>
      <c r="D54" s="24"/>
      <c r="E54" s="24"/>
      <c r="F54" s="24" t="s">
        <v>103</v>
      </c>
      <c r="G54" s="25">
        <f t="shared" si="3"/>
        <v>483</v>
      </c>
      <c r="H54" s="26" t="s">
        <v>104</v>
      </c>
      <c r="I54" s="26"/>
      <c r="J54" s="27"/>
      <c r="K54" s="27"/>
      <c r="L54" s="91"/>
      <c r="M54" s="27">
        <f t="shared" si="4"/>
        <v>0</v>
      </c>
      <c r="N54" s="28"/>
      <c r="O54" s="36">
        <f t="shared" si="5"/>
        <v>0</v>
      </c>
      <c r="P54" s="27"/>
      <c r="Q54" s="29"/>
      <c r="R54" s="27">
        <f t="shared" si="6"/>
        <v>0</v>
      </c>
    </row>
    <row r="55" spans="1:18" x14ac:dyDescent="0.25">
      <c r="A55" s="24"/>
      <c r="B55" s="24"/>
      <c r="C55" s="24"/>
      <c r="D55" s="24"/>
      <c r="E55" s="24"/>
      <c r="F55" s="24" t="s">
        <v>105</v>
      </c>
      <c r="G55" s="25">
        <f t="shared" si="3"/>
        <v>485</v>
      </c>
      <c r="H55" s="26" t="s">
        <v>106</v>
      </c>
      <c r="I55" s="26"/>
      <c r="J55" s="27">
        <v>8686000</v>
      </c>
      <c r="K55" s="27"/>
      <c r="L55" s="91"/>
      <c r="M55" s="27">
        <f t="shared" si="4"/>
        <v>8686000</v>
      </c>
      <c r="N55" s="28"/>
      <c r="O55" s="36">
        <f t="shared" si="5"/>
        <v>0</v>
      </c>
      <c r="P55" s="27"/>
      <c r="Q55" s="29"/>
      <c r="R55" s="27">
        <f t="shared" si="6"/>
        <v>8686000</v>
      </c>
    </row>
    <row r="56" spans="1:18" x14ac:dyDescent="0.25">
      <c r="A56" s="24"/>
      <c r="B56" s="24"/>
      <c r="C56" s="24"/>
      <c r="D56" s="24"/>
      <c r="E56" s="24"/>
      <c r="F56" s="24" t="s">
        <v>107</v>
      </c>
      <c r="G56" s="25">
        <f t="shared" si="3"/>
        <v>511</v>
      </c>
      <c r="H56" s="26" t="s">
        <v>108</v>
      </c>
      <c r="I56" s="26"/>
      <c r="J56" s="27">
        <v>1768000</v>
      </c>
      <c r="K56" s="27"/>
      <c r="L56" s="91">
        <v>1807000</v>
      </c>
      <c r="M56" s="27">
        <f t="shared" si="4"/>
        <v>3575000</v>
      </c>
      <c r="N56" s="28"/>
      <c r="O56" s="36">
        <f t="shared" si="5"/>
        <v>1807000</v>
      </c>
      <c r="P56" s="27"/>
      <c r="Q56" s="29"/>
      <c r="R56" s="27">
        <f t="shared" si="6"/>
        <v>3575000</v>
      </c>
    </row>
    <row r="57" spans="1:18" x14ac:dyDescent="0.25">
      <c r="A57" s="24"/>
      <c r="B57" s="24"/>
      <c r="C57" s="24"/>
      <c r="D57" s="24"/>
      <c r="E57" s="24"/>
      <c r="F57" s="24" t="s">
        <v>109</v>
      </c>
      <c r="G57" s="25">
        <f t="shared" si="3"/>
        <v>511</v>
      </c>
      <c r="H57" s="26" t="s">
        <v>110</v>
      </c>
      <c r="I57" s="26"/>
      <c r="J57" s="27">
        <v>300000</v>
      </c>
      <c r="K57" s="27"/>
      <c r="L57" s="91"/>
      <c r="M57" s="27">
        <f t="shared" si="4"/>
        <v>300000</v>
      </c>
      <c r="N57" s="28"/>
      <c r="O57" s="36">
        <f t="shared" si="5"/>
        <v>0</v>
      </c>
      <c r="P57" s="27"/>
      <c r="Q57" s="29"/>
      <c r="R57" s="27">
        <f t="shared" si="6"/>
        <v>300000</v>
      </c>
    </row>
    <row r="58" spans="1:18" x14ac:dyDescent="0.25">
      <c r="A58" s="24"/>
      <c r="B58" s="24"/>
      <c r="C58" s="24"/>
      <c r="D58" s="24"/>
      <c r="E58" s="24"/>
      <c r="F58" s="24" t="s">
        <v>111</v>
      </c>
      <c r="G58" s="25">
        <f t="shared" si="3"/>
        <v>512</v>
      </c>
      <c r="H58" s="26" t="s">
        <v>112</v>
      </c>
      <c r="I58" s="26"/>
      <c r="J58" s="27">
        <v>500000</v>
      </c>
      <c r="K58" s="27"/>
      <c r="L58" s="91"/>
      <c r="M58" s="27">
        <f t="shared" si="4"/>
        <v>500000</v>
      </c>
      <c r="N58" s="28"/>
      <c r="O58" s="36">
        <f t="shared" si="5"/>
        <v>0</v>
      </c>
      <c r="P58" s="27"/>
      <c r="Q58" s="27"/>
      <c r="R58" s="27">
        <f t="shared" si="6"/>
        <v>500000</v>
      </c>
    </row>
    <row r="59" spans="1:18" x14ac:dyDescent="0.25">
      <c r="A59" s="24"/>
      <c r="B59" s="24"/>
      <c r="C59" s="24"/>
      <c r="D59" s="24"/>
      <c r="E59" s="24"/>
      <c r="F59" s="24" t="s">
        <v>113</v>
      </c>
      <c r="G59" s="25">
        <f t="shared" si="3"/>
        <v>512</v>
      </c>
      <c r="H59" s="26" t="s">
        <v>114</v>
      </c>
      <c r="I59" s="26"/>
      <c r="J59" s="27">
        <v>2170000</v>
      </c>
      <c r="K59" s="27"/>
      <c r="L59" s="91"/>
      <c r="M59" s="27">
        <f t="shared" si="4"/>
        <v>2170000</v>
      </c>
      <c r="N59" s="28"/>
      <c r="O59" s="36">
        <f t="shared" si="5"/>
        <v>0</v>
      </c>
      <c r="P59" s="27"/>
      <c r="Q59" s="29"/>
      <c r="R59" s="27">
        <f t="shared" si="6"/>
        <v>2170000</v>
      </c>
    </row>
    <row r="60" spans="1:18" x14ac:dyDescent="0.25">
      <c r="A60" s="24"/>
      <c r="B60" s="24"/>
      <c r="C60" s="24"/>
      <c r="D60" s="24"/>
      <c r="E60" s="24"/>
      <c r="F60" s="24" t="s">
        <v>115</v>
      </c>
      <c r="G60" s="25">
        <f t="shared" si="3"/>
        <v>512</v>
      </c>
      <c r="H60" s="26" t="s">
        <v>116</v>
      </c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27"/>
      <c r="Q60" s="29"/>
      <c r="R60" s="27">
        <f t="shared" si="6"/>
        <v>0</v>
      </c>
    </row>
    <row r="61" spans="1:18" x14ac:dyDescent="0.25">
      <c r="A61" s="24"/>
      <c r="B61" s="24"/>
      <c r="C61" s="24"/>
      <c r="D61" s="24"/>
      <c r="E61" s="24"/>
      <c r="F61" s="24"/>
      <c r="G61" s="25"/>
      <c r="H61" s="26"/>
      <c r="I61" s="26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27"/>
      <c r="Q61" s="29"/>
      <c r="R61" s="27">
        <f t="shared" si="6"/>
        <v>0</v>
      </c>
    </row>
    <row r="62" spans="1:18" x14ac:dyDescent="0.25">
      <c r="A62" s="24"/>
      <c r="B62" s="24"/>
      <c r="C62" s="24"/>
      <c r="D62" s="24"/>
      <c r="E62" s="24"/>
      <c r="F62" s="24"/>
      <c r="G62" s="25" t="str">
        <f t="shared" si="3"/>
        <v/>
      </c>
      <c r="H62" s="26"/>
      <c r="I62" s="26"/>
      <c r="J62" s="27"/>
      <c r="K62" s="27"/>
      <c r="L62" s="91"/>
      <c r="M62" s="27">
        <f t="shared" si="4"/>
        <v>0</v>
      </c>
      <c r="N62" s="28"/>
      <c r="O62" s="36">
        <f t="shared" si="5"/>
        <v>0</v>
      </c>
      <c r="P62" s="27"/>
      <c r="Q62" s="29"/>
      <c r="R62" s="27">
        <f t="shared" si="6"/>
        <v>0</v>
      </c>
    </row>
    <row r="63" spans="1:18" x14ac:dyDescent="0.25">
      <c r="A63" s="24"/>
      <c r="B63" s="24"/>
      <c r="C63" s="24"/>
      <c r="D63" s="24"/>
      <c r="E63" s="24"/>
      <c r="F63" s="24"/>
      <c r="G63" s="25" t="str">
        <f t="shared" si="3"/>
        <v/>
      </c>
      <c r="H63" s="31"/>
      <c r="I63" s="31"/>
      <c r="J63" s="27"/>
      <c r="K63" s="27"/>
      <c r="L63" s="91"/>
      <c r="M63" s="27">
        <f t="shared" si="4"/>
        <v>0</v>
      </c>
      <c r="N63" s="28"/>
      <c r="O63" s="36">
        <f t="shared" si="5"/>
        <v>0</v>
      </c>
      <c r="P63" s="27"/>
      <c r="Q63" s="29"/>
      <c r="R63" s="27">
        <f t="shared" si="6"/>
        <v>0</v>
      </c>
    </row>
    <row r="64" spans="1:18" s="58" customFormat="1" ht="15.75" thickBot="1" x14ac:dyDescent="0.3">
      <c r="A64" s="51"/>
      <c r="B64" s="51"/>
      <c r="C64" s="51"/>
      <c r="D64" s="51"/>
      <c r="E64" s="52"/>
      <c r="F64" s="52"/>
      <c r="G64" s="53"/>
      <c r="H64" s="54" t="s">
        <v>117</v>
      </c>
      <c r="I64" s="54"/>
      <c r="J64" s="55">
        <f>SUM(J4:J63)</f>
        <v>232764000</v>
      </c>
      <c r="K64" s="55">
        <f>SUM(K4:K63)</f>
        <v>0</v>
      </c>
      <c r="L64" s="55">
        <f>SUM(L4:L63)</f>
        <v>12407000</v>
      </c>
      <c r="M64" s="55">
        <f>SUM(M4:M63)</f>
        <v>240821000</v>
      </c>
      <c r="N64" s="55">
        <f>SUM(N4:N63)</f>
        <v>2600000</v>
      </c>
      <c r="O64" s="56">
        <f t="shared" si="5"/>
        <v>15007000</v>
      </c>
      <c r="P64" s="55">
        <f>SUM(P4:P63)</f>
        <v>300000</v>
      </c>
      <c r="Q64" s="55">
        <f>SUM(Q4:Q63)</f>
        <v>0</v>
      </c>
      <c r="R64" s="57">
        <f>SUM(R4:R63)</f>
        <v>248071000</v>
      </c>
    </row>
    <row r="65" spans="1:18" ht="15.75" thickTop="1" x14ac:dyDescent="0.25">
      <c r="A65" s="59"/>
      <c r="B65" s="59"/>
      <c r="C65" s="59"/>
      <c r="D65" s="59"/>
      <c r="E65" s="60"/>
      <c r="F65" s="61"/>
      <c r="G65" s="62"/>
      <c r="H65" s="63"/>
      <c r="I65" s="63"/>
      <c r="J65" s="64"/>
      <c r="K65" s="64"/>
      <c r="L65" s="64"/>
      <c r="M65" s="64"/>
      <c r="N65" s="64"/>
      <c r="O65" s="65"/>
      <c r="P65" s="64"/>
      <c r="Q65" s="64"/>
      <c r="R65" s="64"/>
    </row>
    <row r="66" spans="1:18" s="66" customFormat="1" ht="16.5" x14ac:dyDescent="0.3">
      <c r="F66" s="67"/>
      <c r="G66" s="68">
        <v>411</v>
      </c>
      <c r="H66" s="68" t="s">
        <v>24</v>
      </c>
      <c r="I66" s="69">
        <f>SUMIF($G$4:$G$63,"411",I$4:I$63)</f>
        <v>143</v>
      </c>
      <c r="J66" s="27">
        <f>SUMIF($G$4:$G$63,"411",$J$4:$J$63)</f>
        <v>131217000</v>
      </c>
      <c r="K66" s="27">
        <f ca="1">SUMIF($G$4:$G$63,"411",$K$4:$K$59)</f>
        <v>0</v>
      </c>
      <c r="L66" s="28">
        <f>SUMIF($G$4:$G$63,"411",$L$4:$L$63)</f>
        <v>0</v>
      </c>
      <c r="M66" s="27">
        <f t="shared" ref="M66:M83" ca="1" si="7">J66+K66+L66</f>
        <v>131217000</v>
      </c>
      <c r="N66" s="28">
        <f>SUMIF($G$4:$G$63,"411",$N$4:$N$63)</f>
        <v>0</v>
      </c>
      <c r="O66" s="36">
        <f t="shared" ref="O66:O84" si="8">IFERROR(L66+N66,"")</f>
        <v>0</v>
      </c>
      <c r="P66" s="27">
        <f>SUMIF($G$4:$G$63,"411",$P$4:$P$63)</f>
        <v>0</v>
      </c>
      <c r="Q66" s="27">
        <f>SUMIF($G$4:$G$63,"411",$Q$4:$Q$63)</f>
        <v>0</v>
      </c>
      <c r="R66" s="27">
        <f t="shared" ref="R66:R83" ca="1" si="9">IFERROR(J66+K66+O66+P66+Q66,"")</f>
        <v>131217000</v>
      </c>
    </row>
    <row r="67" spans="1:18" s="66" customFormat="1" ht="16.5" x14ac:dyDescent="0.3">
      <c r="F67" s="70"/>
      <c r="G67" s="68">
        <v>412</v>
      </c>
      <c r="H67" s="68" t="s">
        <v>26</v>
      </c>
      <c r="I67" s="69"/>
      <c r="J67" s="27">
        <f>SUMIF($G$4:$G$63,"412",$J$4:$J$63)</f>
        <v>21860000</v>
      </c>
      <c r="K67" s="27">
        <f ca="1">SUMIF($G$4:$G$63,"412",$K$4:$K$59)</f>
        <v>0</v>
      </c>
      <c r="L67" s="28">
        <f>SUMIF($G$4:$G$63,"412",$L$4:$L$63)</f>
        <v>0</v>
      </c>
      <c r="M67" s="27">
        <f t="shared" ca="1" si="7"/>
        <v>21860000</v>
      </c>
      <c r="N67" s="28">
        <f>SUMIF($G$4:$G$63,"412",$N$4:$N$63)</f>
        <v>0</v>
      </c>
      <c r="O67" s="36">
        <f t="shared" si="8"/>
        <v>0</v>
      </c>
      <c r="P67" s="27">
        <f>SUMIF($G$4:$G$63,"412",$P$4:$P$63)</f>
        <v>0</v>
      </c>
      <c r="Q67" s="27">
        <f>SUMIF($G$4:$G$63,"412",$Q$4:$Q$63)</f>
        <v>0</v>
      </c>
      <c r="R67" s="27">
        <f t="shared" ca="1" si="9"/>
        <v>21860000</v>
      </c>
    </row>
    <row r="68" spans="1:18" s="66" customFormat="1" ht="16.5" x14ac:dyDescent="0.3">
      <c r="F68" s="70"/>
      <c r="G68" s="68">
        <v>413</v>
      </c>
      <c r="H68" s="68" t="s">
        <v>28</v>
      </c>
      <c r="I68" s="69">
        <f>SUMIF($G$4:$G$63,"413",I$4:I$63)</f>
        <v>104</v>
      </c>
      <c r="J68" s="27">
        <f>SUMIF($G$4:$G$63,"413",$J$4:$J$63)</f>
        <v>500000</v>
      </c>
      <c r="K68" s="27">
        <f ca="1">SUMIF($G$4:$G$63,"413",$K$4:$K$59)</f>
        <v>0</v>
      </c>
      <c r="L68" s="28">
        <f>SUMIF($G$4:$G$63,"413",$L$4:$L$63)</f>
        <v>0</v>
      </c>
      <c r="M68" s="27">
        <f t="shared" ca="1" si="7"/>
        <v>500000</v>
      </c>
      <c r="N68" s="28">
        <f>SUMIF($G$4:$G$63,"413",$N$4:$N$63)</f>
        <v>0</v>
      </c>
      <c r="O68" s="36">
        <f t="shared" si="8"/>
        <v>0</v>
      </c>
      <c r="P68" s="27">
        <f>SUMIF($G$4:$G$63,"413",$P$4:$P$63)</f>
        <v>0</v>
      </c>
      <c r="Q68" s="27">
        <f>SUMIF($G$4:$G$63,"413",$Q$4:$Q$63)</f>
        <v>0</v>
      </c>
      <c r="R68" s="27">
        <f t="shared" ca="1" si="9"/>
        <v>500000</v>
      </c>
    </row>
    <row r="69" spans="1:18" s="66" customFormat="1" ht="16.5" x14ac:dyDescent="0.3">
      <c r="F69" s="70"/>
      <c r="G69" s="68">
        <v>414</v>
      </c>
      <c r="H69" s="68" t="s">
        <v>118</v>
      </c>
      <c r="I69" s="69">
        <f>SUMIF($G$4:$G$63,"414",I$4:I$63)</f>
        <v>0</v>
      </c>
      <c r="J69" s="27">
        <f>SUMIF($G$4:$G$63,"414",$J$4:$J$63)</f>
        <v>1534000</v>
      </c>
      <c r="K69" s="27">
        <f ca="1">SUMIF($G$4:$G$63,"414",$K$4:$K$59)</f>
        <v>0</v>
      </c>
      <c r="L69" s="28">
        <f>SUMIF($G$4:$G$63,"414",$L$4:$L$63)</f>
        <v>0</v>
      </c>
      <c r="M69" s="27">
        <f t="shared" ca="1" si="7"/>
        <v>1534000</v>
      </c>
      <c r="N69" s="28">
        <f>SUMIF($G$4:$G$63,"414",$N$4:$N$63)</f>
        <v>0</v>
      </c>
      <c r="O69" s="36">
        <f t="shared" si="8"/>
        <v>0</v>
      </c>
      <c r="P69" s="27">
        <f>SUMIF($G$4:$G$63,"414",$P$4:$P$63)</f>
        <v>0</v>
      </c>
      <c r="Q69" s="27">
        <f>SUMIF($G$4:$G$63,"414",$Q$4:$Q$63)</f>
        <v>0</v>
      </c>
      <c r="R69" s="27">
        <f t="shared" ca="1" si="9"/>
        <v>1534000</v>
      </c>
    </row>
    <row r="70" spans="1:18" s="66" customFormat="1" ht="16.5" x14ac:dyDescent="0.3">
      <c r="F70" s="70"/>
      <c r="G70" s="68">
        <v>415</v>
      </c>
      <c r="H70" s="68" t="s">
        <v>34</v>
      </c>
      <c r="I70" s="69"/>
      <c r="J70" s="27">
        <f>SUMIF($G$4:$G$63,"415",$J$4:$J$63)</f>
        <v>7000000</v>
      </c>
      <c r="K70" s="27">
        <f ca="1">SUMIF($G$4:$G$63,"415",$K$4:$K$59)</f>
        <v>0</v>
      </c>
      <c r="L70" s="28">
        <f>SUMIF($G$4:$G$63,"415",$L$4:$L$63)</f>
        <v>0</v>
      </c>
      <c r="M70" s="27">
        <f t="shared" ca="1" si="7"/>
        <v>7000000</v>
      </c>
      <c r="N70" s="28">
        <f>SUMIF($G$4:$G$63,"415",$N$4:$N$63)</f>
        <v>0</v>
      </c>
      <c r="O70" s="36">
        <f t="shared" si="8"/>
        <v>0</v>
      </c>
      <c r="P70" s="27">
        <f>SUMIF($G$4:$G$63,"415",$P$4:$P$63)</f>
        <v>0</v>
      </c>
      <c r="Q70" s="27">
        <f>SUMIF($G$4:$G$63,"415",$Q$4:$Q$63)</f>
        <v>0</v>
      </c>
      <c r="R70" s="27">
        <f t="shared" ca="1" si="9"/>
        <v>7000000</v>
      </c>
    </row>
    <row r="71" spans="1:18" s="66" customFormat="1" ht="16.5" x14ac:dyDescent="0.3">
      <c r="F71" s="70"/>
      <c r="G71" s="68">
        <v>416</v>
      </c>
      <c r="H71" s="68" t="s">
        <v>36</v>
      </c>
      <c r="I71" s="69">
        <f>SUMIF($G$4:$G$63,"416",I$4:I$63)</f>
        <v>10</v>
      </c>
      <c r="J71" s="27">
        <f>SUMIF($G$4:$G$63,"416",$J$4:$J$63)</f>
        <v>1350000</v>
      </c>
      <c r="K71" s="27">
        <f>SUMIF($G$4:$G$63,"416",$K$4:$K$63)</f>
        <v>0</v>
      </c>
      <c r="L71" s="28">
        <f>SUMIF($G$4:$G$63,"416",$L$4:$L$63)</f>
        <v>0</v>
      </c>
      <c r="M71" s="27">
        <f t="shared" si="7"/>
        <v>1350000</v>
      </c>
      <c r="N71" s="28">
        <f>SUMIF($G$4:$G$63,"416",$N$4:$N$63)</f>
        <v>0</v>
      </c>
      <c r="O71" s="36">
        <f t="shared" si="8"/>
        <v>0</v>
      </c>
      <c r="P71" s="27">
        <f>SUMIF($G$4:$G$63,"416",$P$4:$P$63)</f>
        <v>0</v>
      </c>
      <c r="Q71" s="27">
        <f>SUMIF($G$4:$G$63,"416",$Q$4:$Q$63)</f>
        <v>0</v>
      </c>
      <c r="R71" s="27">
        <f t="shared" si="9"/>
        <v>1350000</v>
      </c>
    </row>
    <row r="72" spans="1:18" s="66" customFormat="1" ht="16.5" x14ac:dyDescent="0.3">
      <c r="F72" s="70"/>
      <c r="G72" s="68">
        <v>421</v>
      </c>
      <c r="H72" s="68" t="s">
        <v>119</v>
      </c>
      <c r="I72" s="69"/>
      <c r="J72" s="27">
        <f>SUMIF($G$4:$G$63,"421",$J$4:$J$63)</f>
        <v>21417000</v>
      </c>
      <c r="K72" s="27">
        <f>SUMIF($G$4:$G$63,"421",$K$4:$K$63)</f>
        <v>0</v>
      </c>
      <c r="L72" s="28">
        <f>SUMIF($G$4:$G$63,"421",$L$4:$L$63)</f>
        <v>2300000</v>
      </c>
      <c r="M72" s="27">
        <f t="shared" si="7"/>
        <v>23717000</v>
      </c>
      <c r="N72" s="28">
        <f>SUMIF($G$4:$G$63,"421",$N$4:$N$63)</f>
        <v>325000</v>
      </c>
      <c r="O72" s="36">
        <f t="shared" si="8"/>
        <v>2625000</v>
      </c>
      <c r="P72" s="27">
        <f>SUMIF($G$4:$G$63,"421",$P$4:$P$63)</f>
        <v>300000</v>
      </c>
      <c r="Q72" s="27">
        <f>SUMIF($G$4:$G$63,"421",$Q$4:$Q$63)</f>
        <v>0</v>
      </c>
      <c r="R72" s="27">
        <f t="shared" si="9"/>
        <v>24342000</v>
      </c>
    </row>
    <row r="73" spans="1:18" s="66" customFormat="1" ht="16.5" x14ac:dyDescent="0.3">
      <c r="F73" s="70"/>
      <c r="G73" s="68">
        <v>422</v>
      </c>
      <c r="H73" s="68" t="s">
        <v>120</v>
      </c>
      <c r="I73" s="69"/>
      <c r="J73" s="27">
        <f>SUMIF($G$4:$G$63,"422",$J$4:$J$63)</f>
        <v>120000</v>
      </c>
      <c r="K73" s="27">
        <f>SUMIF($G$4:$G$63,"422",$K$4:$K$63)</f>
        <v>0</v>
      </c>
      <c r="L73" s="28">
        <f>SUMIF($G$4:$G$63,"422",$L$4:$L$63)</f>
        <v>320000</v>
      </c>
      <c r="M73" s="27">
        <f t="shared" si="7"/>
        <v>440000</v>
      </c>
      <c r="N73" s="28">
        <f>SUMIF($G$4:$G$63,"422",$N$4:$N$63)</f>
        <v>220000</v>
      </c>
      <c r="O73" s="36">
        <f t="shared" si="8"/>
        <v>540000</v>
      </c>
      <c r="P73" s="27">
        <f>SUMIF($G$4:$G$63,"422",$P$4:$P$63)</f>
        <v>0</v>
      </c>
      <c r="Q73" s="27">
        <f>SUMIF($G$4:$G$63,"422",$Q$4:$Q$63)</f>
        <v>0</v>
      </c>
      <c r="R73" s="27">
        <f t="shared" si="9"/>
        <v>660000</v>
      </c>
    </row>
    <row r="74" spans="1:18" s="66" customFormat="1" ht="16.5" x14ac:dyDescent="0.3">
      <c r="F74" s="70"/>
      <c r="G74" s="68">
        <v>423</v>
      </c>
      <c r="H74" s="68" t="s">
        <v>121</v>
      </c>
      <c r="I74" s="69"/>
      <c r="J74" s="27">
        <f>SUMIF($G$4:$G$63,"423",$J$4:$J$63)</f>
        <v>4230000</v>
      </c>
      <c r="K74" s="27">
        <f>SUMIF($G$4:$G$63,"423",$K$4:$K$63)</f>
        <v>0</v>
      </c>
      <c r="L74" s="28">
        <f>SUMIF($G$4:$G$63,"423",$L$4:$L$63)</f>
        <v>1110000</v>
      </c>
      <c r="M74" s="27">
        <f t="shared" si="7"/>
        <v>5340000</v>
      </c>
      <c r="N74" s="28">
        <f>SUMIF($G$4:$G$63,"423",$N$4:$N$63)</f>
        <v>505000</v>
      </c>
      <c r="O74" s="36">
        <f t="shared" si="8"/>
        <v>1615000</v>
      </c>
      <c r="P74" s="27">
        <f>SUMIF($G$4:$G$63,"423",$P$4:$P$63)</f>
        <v>0</v>
      </c>
      <c r="Q74" s="27">
        <f>SUMIF($G$4:$G$63,"423",$Q$4:$Q$63)</f>
        <v>0</v>
      </c>
      <c r="R74" s="27">
        <f t="shared" si="9"/>
        <v>5845000</v>
      </c>
    </row>
    <row r="75" spans="1:18" s="66" customFormat="1" ht="16.5" x14ac:dyDescent="0.3">
      <c r="F75" s="70"/>
      <c r="G75" s="68">
        <v>424</v>
      </c>
      <c r="H75" s="68" t="s">
        <v>122</v>
      </c>
      <c r="I75" s="69"/>
      <c r="J75" s="27">
        <f>SUMIF($G$4:$G$63,"424",$J$4:$J$63)</f>
        <v>430000</v>
      </c>
      <c r="K75" s="27">
        <f>SUMIF($G$4:$G$63,"424",$K$4:$K$63)</f>
        <v>0</v>
      </c>
      <c r="L75" s="28">
        <f>SUMIF($G$4:$G$63,"424",$L$4:$L$63)</f>
        <v>100000</v>
      </c>
      <c r="M75" s="27">
        <f t="shared" si="7"/>
        <v>530000</v>
      </c>
      <c r="N75" s="28">
        <f>SUMIF($G$4:$G$63,"424",$N$4:$N$63)</f>
        <v>0</v>
      </c>
      <c r="O75" s="36">
        <f t="shared" si="8"/>
        <v>100000</v>
      </c>
      <c r="P75" s="27">
        <f>SUMIF($G$4:$G$63,"424",$P$4:$P$63)</f>
        <v>0</v>
      </c>
      <c r="Q75" s="27">
        <f>SUMIF($G$4:$G$63,"424",$Q$4:$Q$63)</f>
        <v>0</v>
      </c>
      <c r="R75" s="27">
        <f t="shared" si="9"/>
        <v>530000</v>
      </c>
    </row>
    <row r="76" spans="1:18" s="66" customFormat="1" ht="16.5" x14ac:dyDescent="0.3">
      <c r="F76" s="70"/>
      <c r="G76" s="68">
        <v>425</v>
      </c>
      <c r="H76" s="68" t="s">
        <v>123</v>
      </c>
      <c r="I76" s="69"/>
      <c r="J76" s="27">
        <f>SUMIF($G$4:$G$63,"425",$J$4:$J$63)</f>
        <v>9000000</v>
      </c>
      <c r="K76" s="27">
        <f>SUMIF($G$4:$G$63,"425",$K$4:$K$63)</f>
        <v>0</v>
      </c>
      <c r="L76" s="28">
        <f>SUMIF($G$4:$G$63,"425",$L$4:$L$63)</f>
        <v>0</v>
      </c>
      <c r="M76" s="27">
        <f t="shared" si="7"/>
        <v>9000000</v>
      </c>
      <c r="N76" s="28">
        <f>SUMIF($G$4:$G$63,"425",$N$4:$N$63)</f>
        <v>0</v>
      </c>
      <c r="O76" s="36">
        <f t="shared" si="8"/>
        <v>0</v>
      </c>
      <c r="P76" s="27">
        <f>SUMIF($G$4:$G$63,"425",$P$4:$P$63)</f>
        <v>0</v>
      </c>
      <c r="Q76" s="27">
        <f>SUMIF($G$4:$G$63,"425",$Q$4:$Q$63)</f>
        <v>0</v>
      </c>
      <c r="R76" s="27">
        <f t="shared" si="9"/>
        <v>9000000</v>
      </c>
    </row>
    <row r="77" spans="1:18" s="66" customFormat="1" ht="16.5" x14ac:dyDescent="0.3">
      <c r="F77" s="70"/>
      <c r="G77" s="68">
        <v>426</v>
      </c>
      <c r="H77" s="68" t="s">
        <v>124</v>
      </c>
      <c r="I77" s="69"/>
      <c r="J77" s="27">
        <f>SUMIF($G$4:$G$63,"426",$J$4:$J$63)</f>
        <v>14772000</v>
      </c>
      <c r="K77" s="27">
        <f>SUMIF($G$4:$G$63,"426",$K$4:$K$63)</f>
        <v>0</v>
      </c>
      <c r="L77" s="28">
        <f>SUMIF($G$4:$G$63,"426",$L$4:$L$63)</f>
        <v>6730000</v>
      </c>
      <c r="M77" s="27">
        <f t="shared" si="7"/>
        <v>21502000</v>
      </c>
      <c r="N77" s="28">
        <f>SUMIF($G$4:$G$63,"426",$N$4:$N$63)</f>
        <v>1530000</v>
      </c>
      <c r="O77" s="36">
        <f t="shared" si="8"/>
        <v>8260000</v>
      </c>
      <c r="P77" s="27">
        <f>SUMIF($G$4:$G$63,"426",$P$4:$P$63)</f>
        <v>0</v>
      </c>
      <c r="Q77" s="27">
        <f>SUMIF($G$4:$G$63,"426",$Q$4:$Q$63)</f>
        <v>0</v>
      </c>
      <c r="R77" s="27">
        <f t="shared" si="9"/>
        <v>23032000</v>
      </c>
    </row>
    <row r="78" spans="1:18" s="71" customFormat="1" ht="13.5" customHeight="1" x14ac:dyDescent="0.3">
      <c r="F78" s="72"/>
      <c r="G78" s="73">
        <v>465</v>
      </c>
      <c r="H78" s="73" t="s">
        <v>125</v>
      </c>
      <c r="I78" s="74"/>
      <c r="J78" s="75">
        <f>SUMIF($G$4:$G$63,"465",$J$4:$J$63)</f>
        <v>1500000</v>
      </c>
      <c r="K78" s="75">
        <f>SUMIF($G$4:$G$63,"465",$K$4:$K$63)</f>
        <v>0</v>
      </c>
      <c r="L78" s="76">
        <f>SUMIF($G$4:$G$63,"465",$L$4:$L$63)</f>
        <v>0</v>
      </c>
      <c r="M78" s="27">
        <f t="shared" si="7"/>
        <v>1500000</v>
      </c>
      <c r="N78" s="76">
        <f>SUMIF($G$4:$G$63,"465",$N$4:$N$63)</f>
        <v>0</v>
      </c>
      <c r="O78" s="77">
        <f t="shared" si="8"/>
        <v>0</v>
      </c>
      <c r="P78" s="75">
        <f>SUMIF($G$4:$G$63,"465",$P$4:$P$63)</f>
        <v>0</v>
      </c>
      <c r="Q78" s="75">
        <f>SUMIF($G$4:$G$63,"465",$Q$4:$Q$63)</f>
        <v>0</v>
      </c>
      <c r="R78" s="75">
        <f t="shared" si="9"/>
        <v>1500000</v>
      </c>
    </row>
    <row r="79" spans="1:18" s="66" customFormat="1" ht="16.5" x14ac:dyDescent="0.3">
      <c r="F79" s="70"/>
      <c r="G79" s="68">
        <v>482</v>
      </c>
      <c r="H79" s="68" t="s">
        <v>126</v>
      </c>
      <c r="I79" s="69"/>
      <c r="J79" s="27">
        <f>SUMIF($G$4:$G$63,"482",$J$4:$J$63)</f>
        <v>60000</v>
      </c>
      <c r="K79" s="27">
        <f>SUMIF($G$4:$G$63,"482",$K$4:$K$63)</f>
        <v>0</v>
      </c>
      <c r="L79" s="28">
        <f>SUMIF($G$4:$G$63,"482",$L$4:$L$63)</f>
        <v>40000</v>
      </c>
      <c r="M79" s="27">
        <f t="shared" si="7"/>
        <v>100000</v>
      </c>
      <c r="N79" s="28">
        <f>SUMIF($G$4:$G$63,"482",$N$4:$N$63)</f>
        <v>20000</v>
      </c>
      <c r="O79" s="36">
        <f t="shared" si="8"/>
        <v>60000</v>
      </c>
      <c r="P79" s="27">
        <f>SUMIF($G$4:$G$63,"482",$P$4:$P$63)</f>
        <v>0</v>
      </c>
      <c r="Q79" s="27">
        <f>SUMIF($G$4:$G$63,"482",$Q$4:$Q$63)</f>
        <v>0</v>
      </c>
      <c r="R79" s="27">
        <f t="shared" si="9"/>
        <v>120000</v>
      </c>
    </row>
    <row r="80" spans="1:18" s="71" customFormat="1" ht="16.5" hidden="1" x14ac:dyDescent="0.3">
      <c r="F80" s="72"/>
      <c r="G80" s="73">
        <v>483</v>
      </c>
      <c r="H80" s="73" t="s">
        <v>104</v>
      </c>
      <c r="I80" s="74"/>
      <c r="J80" s="75">
        <f>SUMIF($G$4:$G$63,"483",$J$4:$J$63)</f>
        <v>0</v>
      </c>
      <c r="K80" s="75">
        <f>SUMIF($G$4:$G$63,"483",$K$4:$K$63)</f>
        <v>0</v>
      </c>
      <c r="L80" s="76">
        <f>SUMIF($G$4:$G$63,"483",$L$4:$L$63)</f>
        <v>0</v>
      </c>
      <c r="M80" s="27">
        <f t="shared" si="7"/>
        <v>0</v>
      </c>
      <c r="N80" s="76">
        <f>SUMIF($G$4:$G$63,"483",$N$4:$N$63)</f>
        <v>0</v>
      </c>
      <c r="O80" s="77">
        <f t="shared" si="8"/>
        <v>0</v>
      </c>
      <c r="P80" s="75">
        <f>SUMIF($G$4:$G$63,"483",$P$4:$P$63)</f>
        <v>0</v>
      </c>
      <c r="Q80" s="75">
        <f>SUMIF($G$4:$G$63,"483",$Q$4:$Q$63)</f>
        <v>0</v>
      </c>
      <c r="R80" s="75">
        <f t="shared" si="9"/>
        <v>0</v>
      </c>
    </row>
    <row r="81" spans="6:18" s="71" customFormat="1" ht="18.75" customHeight="1" x14ac:dyDescent="0.3">
      <c r="F81" s="72"/>
      <c r="G81" s="73">
        <v>485</v>
      </c>
      <c r="H81" s="73" t="s">
        <v>127</v>
      </c>
      <c r="I81" s="74"/>
      <c r="J81" s="75">
        <f>SUMIF($G$4:$G$63,"485",$J$4:$J$63)</f>
        <v>8686000</v>
      </c>
      <c r="K81" s="75">
        <f>SUMIF($G$4:$G$63,"485",$K$4:$K$63)</f>
        <v>0</v>
      </c>
      <c r="L81" s="76">
        <f>SUMIF($G$4:$G$63,"485",$L$4:$L$63)</f>
        <v>0</v>
      </c>
      <c r="M81" s="27">
        <f t="shared" si="7"/>
        <v>8686000</v>
      </c>
      <c r="N81" s="76">
        <f>SUMIF($G$4:$G$63,"485",$N$4:$N$63)</f>
        <v>0</v>
      </c>
      <c r="O81" s="77">
        <f t="shared" si="8"/>
        <v>0</v>
      </c>
      <c r="P81" s="75">
        <f>SUMIF($G$4:$G$63,"485",$P$4:$P$63)</f>
        <v>0</v>
      </c>
      <c r="Q81" s="75">
        <f>SUMIF($G$4:$G$63,"485",$Q$4:$Q$63)</f>
        <v>0</v>
      </c>
      <c r="R81" s="75">
        <f t="shared" si="9"/>
        <v>8686000</v>
      </c>
    </row>
    <row r="82" spans="6:18" s="66" customFormat="1" ht="16.5" x14ac:dyDescent="0.3">
      <c r="F82" s="70"/>
      <c r="G82" s="68">
        <v>511</v>
      </c>
      <c r="H82" s="68" t="s">
        <v>128</v>
      </c>
      <c r="I82" s="69"/>
      <c r="J82" s="27">
        <f>SUMIF($G$4:$G$63,"511",$J$4:$J$63)</f>
        <v>2068000</v>
      </c>
      <c r="K82" s="27">
        <f>SUMIF($G$4:$G$63,"511",$K$4:$K$63)</f>
        <v>0</v>
      </c>
      <c r="L82" s="28">
        <f>SUMIF($G$4:$G$63,"511",$L$4:$L$63)</f>
        <v>1807000</v>
      </c>
      <c r="M82" s="27">
        <f t="shared" si="7"/>
        <v>3875000</v>
      </c>
      <c r="N82" s="28">
        <f>SUMIF($G$4:$G$63,"511",$N$4:$N$63)</f>
        <v>0</v>
      </c>
      <c r="O82" s="36">
        <f t="shared" si="8"/>
        <v>1807000</v>
      </c>
      <c r="P82" s="27">
        <f>SUMIF($G$4:$G$63,"511",$P$4:$P$63)</f>
        <v>0</v>
      </c>
      <c r="Q82" s="27">
        <f>SUMIF($G$4:$G$63,"511",$Q$4:$Q$63)</f>
        <v>0</v>
      </c>
      <c r="R82" s="27">
        <f t="shared" si="9"/>
        <v>3875000</v>
      </c>
    </row>
    <row r="83" spans="6:18" s="66" customFormat="1" ht="16.5" x14ac:dyDescent="0.3">
      <c r="F83" s="70"/>
      <c r="G83" s="68">
        <v>512</v>
      </c>
      <c r="H83" s="68" t="s">
        <v>129</v>
      </c>
      <c r="I83" s="69"/>
      <c r="J83" s="27">
        <f>SUMIF($G$4:$G$63,"512",$J$4:$J$63)</f>
        <v>2670000</v>
      </c>
      <c r="K83" s="27">
        <f>SUMIF($G$4:$G$63,"512",$K$4:$K$63)</f>
        <v>0</v>
      </c>
      <c r="L83" s="28">
        <f>SUMIF($G$4:$G$63,"512",$L$4:$L$63)</f>
        <v>0</v>
      </c>
      <c r="M83" s="27">
        <f t="shared" si="7"/>
        <v>2670000</v>
      </c>
      <c r="N83" s="28">
        <f>SUMIF($G$4:$G$63,"512",$N$4:$N$63)</f>
        <v>0</v>
      </c>
      <c r="O83" s="36">
        <f t="shared" si="8"/>
        <v>0</v>
      </c>
      <c r="P83" s="27">
        <f>SUMIF($G$4:$G$63,"512",$P$4:$P$63)</f>
        <v>0</v>
      </c>
      <c r="Q83" s="27">
        <f>SUMIF($G$4:$G$63,"512",$Q$4:$Q$63)</f>
        <v>0</v>
      </c>
      <c r="R83" s="27">
        <f t="shared" si="9"/>
        <v>2670000</v>
      </c>
    </row>
    <row r="84" spans="6:18" s="66" customFormat="1" ht="17.25" thickBot="1" x14ac:dyDescent="0.35">
      <c r="F84" s="78"/>
      <c r="G84" s="79"/>
      <c r="H84" s="79" t="s">
        <v>117</v>
      </c>
      <c r="I84" s="79"/>
      <c r="J84" s="80">
        <f>SUM(J66:J83)</f>
        <v>228414000</v>
      </c>
      <c r="K84" s="80">
        <f ca="1">SUM(K66:K83)</f>
        <v>0</v>
      </c>
      <c r="L84" s="80">
        <f>SUM(L66:L83)</f>
        <v>12407000</v>
      </c>
      <c r="M84" s="80">
        <f ca="1">SUM(M66:M83)</f>
        <v>240821000</v>
      </c>
      <c r="N84" s="80">
        <f>SUM(N66:N83)</f>
        <v>2600000</v>
      </c>
      <c r="O84" s="81">
        <f t="shared" si="8"/>
        <v>15007000</v>
      </c>
      <c r="P84" s="80">
        <f>SUM(P66:P83)</f>
        <v>300000</v>
      </c>
      <c r="Q84" s="80">
        <f>SUM(Q66:Q83)</f>
        <v>0</v>
      </c>
      <c r="R84" s="80">
        <f ca="1">SUM(R66:R83)</f>
        <v>243721000</v>
      </c>
    </row>
    <row r="85" spans="6:18" ht="15.75" thickTop="1" x14ac:dyDescent="0.25">
      <c r="J85" s="82">
        <f>J64-J84</f>
        <v>4350000</v>
      </c>
      <c r="K85" s="82">
        <f ca="1">K64-K84</f>
        <v>0</v>
      </c>
      <c r="L85" s="82">
        <f t="shared" ref="L85:R85" si="10">L64-L84</f>
        <v>0</v>
      </c>
      <c r="M85" s="82">
        <f t="shared" ca="1" si="10"/>
        <v>0</v>
      </c>
      <c r="N85" s="82">
        <f t="shared" si="10"/>
        <v>0</v>
      </c>
      <c r="O85" s="82">
        <f>O64-O84</f>
        <v>0</v>
      </c>
      <c r="P85" s="82">
        <f t="shared" si="10"/>
        <v>0</v>
      </c>
      <c r="Q85" s="82">
        <f t="shared" si="10"/>
        <v>0</v>
      </c>
      <c r="R85" s="82">
        <f t="shared" ca="1" si="10"/>
        <v>4350000</v>
      </c>
    </row>
    <row r="86" spans="6:18" x14ac:dyDescent="0.25">
      <c r="J86" s="82"/>
      <c r="K86" s="82"/>
      <c r="L86" s="82"/>
      <c r="M86" s="83"/>
      <c r="N86" s="82"/>
      <c r="O86" s="82"/>
      <c r="P86" s="82"/>
      <c r="Q86" s="82"/>
      <c r="R86" s="82"/>
    </row>
    <row r="87" spans="6:18" s="66" customFormat="1" ht="16.5" x14ac:dyDescent="0.3">
      <c r="F87" s="69"/>
      <c r="G87" s="69">
        <v>4</v>
      </c>
      <c r="H87" s="69" t="s">
        <v>130</v>
      </c>
      <c r="I87" s="69"/>
      <c r="J87" s="27">
        <f>SUM(J66:J81)</f>
        <v>223676000</v>
      </c>
      <c r="K87" s="27">
        <f t="shared" ref="K87:R87" ca="1" si="11">SUM(K66:K81)</f>
        <v>0</v>
      </c>
      <c r="L87" s="28">
        <f t="shared" si="11"/>
        <v>10600000</v>
      </c>
      <c r="M87" s="27">
        <f ca="1">SUM(M66:M81)</f>
        <v>234276000</v>
      </c>
      <c r="N87" s="28">
        <f t="shared" si="11"/>
        <v>2600000</v>
      </c>
      <c r="O87" s="36">
        <f t="shared" si="11"/>
        <v>13200000</v>
      </c>
      <c r="P87" s="27">
        <f t="shared" si="11"/>
        <v>300000</v>
      </c>
      <c r="Q87" s="27">
        <f t="shared" si="11"/>
        <v>0</v>
      </c>
      <c r="R87" s="27">
        <f t="shared" ca="1" si="11"/>
        <v>237176000</v>
      </c>
    </row>
    <row r="88" spans="6:18" s="66" customFormat="1" ht="16.5" x14ac:dyDescent="0.3">
      <c r="F88" s="69"/>
      <c r="G88" s="69">
        <v>5</v>
      </c>
      <c r="H88" s="69" t="s">
        <v>131</v>
      </c>
      <c r="I88" s="69"/>
      <c r="J88" s="27">
        <f>SUM(J82:J83)</f>
        <v>4738000</v>
      </c>
      <c r="K88" s="27">
        <f t="shared" ref="K88:R88" si="12">SUM(K82:K83)</f>
        <v>0</v>
      </c>
      <c r="L88" s="28">
        <f t="shared" si="12"/>
        <v>1807000</v>
      </c>
      <c r="M88" s="27">
        <f t="shared" si="12"/>
        <v>6545000</v>
      </c>
      <c r="N88" s="28">
        <f t="shared" si="12"/>
        <v>0</v>
      </c>
      <c r="O88" s="36">
        <f t="shared" si="12"/>
        <v>1807000</v>
      </c>
      <c r="P88" s="27">
        <f t="shared" si="12"/>
        <v>0</v>
      </c>
      <c r="Q88" s="27">
        <f t="shared" si="12"/>
        <v>0</v>
      </c>
      <c r="R88" s="27">
        <f t="shared" si="12"/>
        <v>6545000</v>
      </c>
    </row>
    <row r="89" spans="6:18" s="66" customFormat="1" ht="17.25" thickBot="1" x14ac:dyDescent="0.35">
      <c r="F89" s="78"/>
      <c r="G89" s="79"/>
      <c r="H89" s="79" t="s">
        <v>117</v>
      </c>
      <c r="I89" s="79"/>
      <c r="J89" s="80">
        <f>J87+J88</f>
        <v>228414000</v>
      </c>
      <c r="K89" s="80">
        <f t="shared" ref="K89:R89" ca="1" si="13">K87+K88</f>
        <v>0</v>
      </c>
      <c r="L89" s="80">
        <f t="shared" si="13"/>
        <v>12407000</v>
      </c>
      <c r="M89" s="80">
        <f t="shared" ca="1" si="13"/>
        <v>240821000</v>
      </c>
      <c r="N89" s="80">
        <f t="shared" si="13"/>
        <v>2600000</v>
      </c>
      <c r="O89" s="80">
        <f t="shared" si="13"/>
        <v>15007000</v>
      </c>
      <c r="P89" s="80">
        <f t="shared" si="13"/>
        <v>300000</v>
      </c>
      <c r="Q89" s="80">
        <f t="shared" si="13"/>
        <v>0</v>
      </c>
      <c r="R89" s="80">
        <f t="shared" ca="1" si="13"/>
        <v>243721000</v>
      </c>
    </row>
    <row r="90" spans="6:18" s="2" customFormat="1" ht="15.75" thickTop="1" x14ac:dyDescent="0.25">
      <c r="J90" s="83">
        <f>J84-J89</f>
        <v>0</v>
      </c>
      <c r="K90" s="83">
        <f t="shared" ref="K90:R90" ca="1" si="14">K84-K89</f>
        <v>0</v>
      </c>
      <c r="L90" s="83">
        <f t="shared" si="14"/>
        <v>0</v>
      </c>
      <c r="M90" s="83">
        <f t="shared" ca="1" si="14"/>
        <v>0</v>
      </c>
      <c r="N90" s="83">
        <f t="shared" si="14"/>
        <v>0</v>
      </c>
      <c r="O90" s="83">
        <f t="shared" si="14"/>
        <v>0</v>
      </c>
      <c r="P90" s="83">
        <f t="shared" si="14"/>
        <v>0</v>
      </c>
      <c r="Q90" s="83">
        <f t="shared" si="14"/>
        <v>0</v>
      </c>
      <c r="R90" s="83">
        <f t="shared" ca="1" si="14"/>
        <v>0</v>
      </c>
    </row>
    <row r="91" spans="6:18" ht="16.5" x14ac:dyDescent="0.3">
      <c r="H91" s="84" t="s">
        <v>132</v>
      </c>
      <c r="I91" s="84"/>
      <c r="J91" s="85">
        <f ca="1">J84+L84+Q84+K84</f>
        <v>240821000</v>
      </c>
      <c r="P91" s="85"/>
    </row>
    <row r="92" spans="6:18" ht="16.5" x14ac:dyDescent="0.3">
      <c r="H92" s="84" t="s">
        <v>136</v>
      </c>
      <c r="I92" s="84"/>
      <c r="J92" s="85">
        <f>+N84+P84</f>
        <v>2900000</v>
      </c>
      <c r="P92" s="85"/>
    </row>
    <row r="93" spans="6:18" ht="16.5" x14ac:dyDescent="0.3">
      <c r="H93" s="84" t="s">
        <v>133</v>
      </c>
      <c r="I93" s="84"/>
      <c r="J93" s="85">
        <f ca="1">J91+J92</f>
        <v>243721000</v>
      </c>
      <c r="P93" s="85"/>
    </row>
    <row r="94" spans="6:18" x14ac:dyDescent="0.25">
      <c r="J94" s="82">
        <f ca="1">J93-R84</f>
        <v>0</v>
      </c>
      <c r="P94" s="82"/>
    </row>
    <row r="95" spans="6:18" x14ac:dyDescent="0.25">
      <c r="J95" s="82">
        <v>0</v>
      </c>
      <c r="P95" s="82"/>
    </row>
    <row r="97" spans="8:12" x14ac:dyDescent="0.25">
      <c r="H97" s="86"/>
    </row>
    <row r="98" spans="8:12" x14ac:dyDescent="0.25">
      <c r="H98" s="87"/>
      <c r="J98" s="82"/>
      <c r="L98" s="88"/>
    </row>
    <row r="99" spans="8:12" x14ac:dyDescent="0.25">
      <c r="H99" s="87"/>
      <c r="J99" s="89"/>
      <c r="L99" s="88"/>
    </row>
    <row r="100" spans="8:12" x14ac:dyDescent="0.25">
      <c r="J100" s="89"/>
      <c r="L100" s="88"/>
    </row>
    <row r="101" spans="8:12" s="2" customFormat="1" x14ac:dyDescent="0.25">
      <c r="H101" s="90"/>
      <c r="L101" s="90"/>
    </row>
    <row r="102" spans="8:12" x14ac:dyDescent="0.25">
      <c r="J102" s="88"/>
      <c r="L102" s="88"/>
    </row>
    <row r="103" spans="8:12" x14ac:dyDescent="0.25">
      <c r="L103" s="88"/>
    </row>
    <row r="104" spans="8:12" x14ac:dyDescent="0.25">
      <c r="L104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2022-11-01T19:16:46Z</dcterms:modified>
</cp:coreProperties>
</file>