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definedNames>
    <definedName name="_xlnm.Print_Area" localSheetId="0">Sheet1!$A$2:$R$93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R33" i="1"/>
  <c r="R34" i="1"/>
  <c r="R35" i="1"/>
  <c r="R36" i="1"/>
  <c r="O4" i="1" l="1"/>
  <c r="G4" i="1"/>
  <c r="Q64" i="1"/>
  <c r="P64" i="1"/>
  <c r="N64" i="1"/>
  <c r="L64" i="1"/>
  <c r="K64" i="1"/>
  <c r="J64" i="1"/>
  <c r="O63" i="1"/>
  <c r="R63" i="1" s="1"/>
  <c r="M63" i="1"/>
  <c r="G63" i="1"/>
  <c r="O62" i="1"/>
  <c r="R62" i="1" s="1"/>
  <c r="M62" i="1"/>
  <c r="G62" i="1"/>
  <c r="O61" i="1"/>
  <c r="R61" i="1" s="1"/>
  <c r="M61" i="1"/>
  <c r="O60" i="1"/>
  <c r="R60" i="1" s="1"/>
  <c r="M60" i="1"/>
  <c r="G60" i="1"/>
  <c r="O59" i="1"/>
  <c r="R59" i="1" s="1"/>
  <c r="M59" i="1"/>
  <c r="G59" i="1"/>
  <c r="O58" i="1"/>
  <c r="R58" i="1" s="1"/>
  <c r="M58" i="1"/>
  <c r="G58" i="1"/>
  <c r="O57" i="1"/>
  <c r="R57" i="1" s="1"/>
  <c r="M57" i="1"/>
  <c r="G57" i="1"/>
  <c r="O56" i="1"/>
  <c r="R56" i="1" s="1"/>
  <c r="M56" i="1"/>
  <c r="G56" i="1"/>
  <c r="O55" i="1"/>
  <c r="R55" i="1" s="1"/>
  <c r="M55" i="1"/>
  <c r="G55" i="1"/>
  <c r="O54" i="1"/>
  <c r="R54" i="1" s="1"/>
  <c r="M54" i="1"/>
  <c r="G54" i="1"/>
  <c r="O53" i="1"/>
  <c r="R53" i="1" s="1"/>
  <c r="M53" i="1"/>
  <c r="G53" i="1"/>
  <c r="O52" i="1"/>
  <c r="R52" i="1" s="1"/>
  <c r="M52" i="1"/>
  <c r="G52" i="1"/>
  <c r="O51" i="1"/>
  <c r="R51" i="1" s="1"/>
  <c r="M51" i="1"/>
  <c r="G51" i="1"/>
  <c r="O50" i="1"/>
  <c r="R50" i="1" s="1"/>
  <c r="M50" i="1"/>
  <c r="G50" i="1"/>
  <c r="O49" i="1"/>
  <c r="R49" i="1" s="1"/>
  <c r="M49" i="1"/>
  <c r="G49" i="1"/>
  <c r="O48" i="1"/>
  <c r="R48" i="1" s="1"/>
  <c r="M48" i="1"/>
  <c r="G48" i="1"/>
  <c r="O47" i="1"/>
  <c r="R47" i="1" s="1"/>
  <c r="M47" i="1"/>
  <c r="G47" i="1"/>
  <c r="O46" i="1"/>
  <c r="R46" i="1" s="1"/>
  <c r="M46" i="1"/>
  <c r="G46" i="1"/>
  <c r="O45" i="1"/>
  <c r="R45" i="1" s="1"/>
  <c r="M45" i="1"/>
  <c r="G45" i="1"/>
  <c r="O44" i="1"/>
  <c r="R44" i="1" s="1"/>
  <c r="M44" i="1"/>
  <c r="G44" i="1"/>
  <c r="O43" i="1"/>
  <c r="R43" i="1" s="1"/>
  <c r="M43" i="1"/>
  <c r="G43" i="1"/>
  <c r="O42" i="1"/>
  <c r="R42" i="1" s="1"/>
  <c r="M42" i="1"/>
  <c r="G42" i="1"/>
  <c r="O41" i="1"/>
  <c r="R41" i="1" s="1"/>
  <c r="M41" i="1"/>
  <c r="G41" i="1"/>
  <c r="O40" i="1"/>
  <c r="R40" i="1" s="1"/>
  <c r="M40" i="1"/>
  <c r="G40" i="1"/>
  <c r="O39" i="1"/>
  <c r="R39" i="1" s="1"/>
  <c r="M39" i="1"/>
  <c r="G39" i="1"/>
  <c r="O38" i="1"/>
  <c r="R38" i="1" s="1"/>
  <c r="M38" i="1"/>
  <c r="G38" i="1"/>
  <c r="O37" i="1"/>
  <c r="R37" i="1" s="1"/>
  <c r="M37" i="1"/>
  <c r="G37" i="1"/>
  <c r="O32" i="1"/>
  <c r="R32" i="1" s="1"/>
  <c r="M32" i="1"/>
  <c r="G32" i="1"/>
  <c r="O31" i="1"/>
  <c r="R31" i="1" s="1"/>
  <c r="M31" i="1"/>
  <c r="G31" i="1"/>
  <c r="O30" i="1"/>
  <c r="R30" i="1" s="1"/>
  <c r="M30" i="1"/>
  <c r="G30" i="1"/>
  <c r="O29" i="1"/>
  <c r="R29" i="1" s="1"/>
  <c r="M29" i="1"/>
  <c r="G29" i="1"/>
  <c r="O28" i="1"/>
  <c r="R28" i="1" s="1"/>
  <c r="M28" i="1"/>
  <c r="G28" i="1"/>
  <c r="O27" i="1"/>
  <c r="R27" i="1" s="1"/>
  <c r="M27" i="1"/>
  <c r="G27" i="1"/>
  <c r="O26" i="1"/>
  <c r="R26" i="1" s="1"/>
  <c r="M26" i="1"/>
  <c r="G26" i="1"/>
  <c r="O25" i="1"/>
  <c r="R25" i="1" s="1"/>
  <c r="M25" i="1"/>
  <c r="G25" i="1"/>
  <c r="O24" i="1"/>
  <c r="R24" i="1" s="1"/>
  <c r="M24" i="1"/>
  <c r="G24" i="1"/>
  <c r="O23" i="1"/>
  <c r="R23" i="1" s="1"/>
  <c r="M23" i="1"/>
  <c r="G23" i="1"/>
  <c r="O22" i="1"/>
  <c r="R22" i="1" s="1"/>
  <c r="M22" i="1"/>
  <c r="G22" i="1"/>
  <c r="O21" i="1"/>
  <c r="R21" i="1" s="1"/>
  <c r="M21" i="1"/>
  <c r="G21" i="1"/>
  <c r="O20" i="1"/>
  <c r="R20" i="1" s="1"/>
  <c r="M20" i="1"/>
  <c r="G20" i="1"/>
  <c r="O19" i="1"/>
  <c r="R19" i="1" s="1"/>
  <c r="M19" i="1"/>
  <c r="G19" i="1"/>
  <c r="O18" i="1"/>
  <c r="R18" i="1" s="1"/>
  <c r="M18" i="1"/>
  <c r="G18" i="1"/>
  <c r="O17" i="1"/>
  <c r="R17" i="1" s="1"/>
  <c r="M17" i="1"/>
  <c r="G17" i="1"/>
  <c r="O16" i="1"/>
  <c r="R16" i="1" s="1"/>
  <c r="M16" i="1"/>
  <c r="G16" i="1"/>
  <c r="O15" i="1"/>
  <c r="R15" i="1" s="1"/>
  <c r="M15" i="1"/>
  <c r="G15" i="1"/>
  <c r="O14" i="1"/>
  <c r="R14" i="1" s="1"/>
  <c r="M14" i="1"/>
  <c r="G14" i="1"/>
  <c r="O13" i="1"/>
  <c r="R13" i="1" s="1"/>
  <c r="M13" i="1"/>
  <c r="G13" i="1"/>
  <c r="O12" i="1"/>
  <c r="R12" i="1" s="1"/>
  <c r="M12" i="1"/>
  <c r="G12" i="1"/>
  <c r="O11" i="1"/>
  <c r="R11" i="1" s="1"/>
  <c r="M11" i="1"/>
  <c r="G11" i="1"/>
  <c r="O10" i="1"/>
  <c r="R10" i="1" s="1"/>
  <c r="M10" i="1"/>
  <c r="G10" i="1"/>
  <c r="O9" i="1"/>
  <c r="R9" i="1" s="1"/>
  <c r="M9" i="1"/>
  <c r="G9" i="1"/>
  <c r="O8" i="1"/>
  <c r="R8" i="1" s="1"/>
  <c r="M8" i="1"/>
  <c r="G8" i="1"/>
  <c r="O7" i="1"/>
  <c r="R7" i="1" s="1"/>
  <c r="M7" i="1"/>
  <c r="G7" i="1"/>
  <c r="O6" i="1"/>
  <c r="R6" i="1" s="1"/>
  <c r="M6" i="1"/>
  <c r="G6" i="1"/>
  <c r="O5" i="1"/>
  <c r="R5" i="1" s="1"/>
  <c r="M5" i="1"/>
  <c r="G5" i="1"/>
  <c r="R4" i="1"/>
  <c r="M4" i="1"/>
  <c r="K83" i="1" l="1"/>
  <c r="J67" i="1"/>
  <c r="K72" i="1"/>
  <c r="K81" i="1"/>
  <c r="J66" i="1"/>
  <c r="L69" i="1"/>
  <c r="K71" i="1"/>
  <c r="K74" i="1"/>
  <c r="K76" i="1"/>
  <c r="K78" i="1"/>
  <c r="K80" i="1"/>
  <c r="K82" i="1"/>
  <c r="N83" i="1"/>
  <c r="J83" i="1"/>
  <c r="N82" i="1"/>
  <c r="J82" i="1"/>
  <c r="N81" i="1"/>
  <c r="J81" i="1"/>
  <c r="N80" i="1"/>
  <c r="J80" i="1"/>
  <c r="N79" i="1"/>
  <c r="J79" i="1"/>
  <c r="N78" i="1"/>
  <c r="J78" i="1"/>
  <c r="N77" i="1"/>
  <c r="J77" i="1"/>
  <c r="N76" i="1"/>
  <c r="N75" i="1"/>
  <c r="J75" i="1"/>
  <c r="N74" i="1"/>
  <c r="J74" i="1"/>
  <c r="N73" i="1"/>
  <c r="J73" i="1"/>
  <c r="N72" i="1"/>
  <c r="J72" i="1"/>
  <c r="N71" i="1"/>
  <c r="J71" i="1"/>
  <c r="K70" i="1"/>
  <c r="K69" i="1"/>
  <c r="P68" i="1"/>
  <c r="L68" i="1"/>
  <c r="Q67" i="1"/>
  <c r="Q66" i="1"/>
  <c r="I66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I71" i="1"/>
  <c r="N70" i="1"/>
  <c r="J70" i="1"/>
  <c r="N69" i="1"/>
  <c r="J69" i="1"/>
  <c r="K68" i="1"/>
  <c r="P67" i="1"/>
  <c r="L67" i="1"/>
  <c r="P66" i="1"/>
  <c r="L66" i="1"/>
  <c r="P83" i="1"/>
  <c r="L83" i="1"/>
  <c r="O83" i="1" s="1"/>
  <c r="P82" i="1"/>
  <c r="L82" i="1"/>
  <c r="P81" i="1"/>
  <c r="L81" i="1"/>
  <c r="O81" i="1" s="1"/>
  <c r="P80" i="1"/>
  <c r="L80" i="1"/>
  <c r="O80" i="1" s="1"/>
  <c r="P79" i="1"/>
  <c r="L79" i="1"/>
  <c r="O79" i="1" s="1"/>
  <c r="P78" i="1"/>
  <c r="L78" i="1"/>
  <c r="O78" i="1" s="1"/>
  <c r="P77" i="1"/>
  <c r="L77" i="1"/>
  <c r="P76" i="1"/>
  <c r="L76" i="1"/>
  <c r="O76" i="1" s="1"/>
  <c r="P75" i="1"/>
  <c r="L75" i="1"/>
  <c r="O75" i="1" s="1"/>
  <c r="P74" i="1"/>
  <c r="L74" i="1"/>
  <c r="O74" i="1" s="1"/>
  <c r="P73" i="1"/>
  <c r="L73" i="1"/>
  <c r="P72" i="1"/>
  <c r="L72" i="1"/>
  <c r="O72" i="1" s="1"/>
  <c r="P71" i="1"/>
  <c r="L71" i="1"/>
  <c r="O71" i="1" s="1"/>
  <c r="Q70" i="1"/>
  <c r="Q69" i="1"/>
  <c r="I69" i="1"/>
  <c r="N68" i="1"/>
  <c r="J68" i="1"/>
  <c r="K67" i="1"/>
  <c r="K66" i="1"/>
  <c r="O64" i="1"/>
  <c r="N66" i="1"/>
  <c r="N67" i="1"/>
  <c r="P69" i="1"/>
  <c r="P70" i="1"/>
  <c r="M64" i="1"/>
  <c r="Q68" i="1"/>
  <c r="R64" i="1"/>
  <c r="I68" i="1"/>
  <c r="L70" i="1"/>
  <c r="O70" i="1" s="1"/>
  <c r="K73" i="1"/>
  <c r="K75" i="1"/>
  <c r="K77" i="1"/>
  <c r="K79" i="1"/>
  <c r="O73" i="1" l="1"/>
  <c r="O77" i="1"/>
  <c r="R77" i="1" s="1"/>
  <c r="K88" i="1"/>
  <c r="L88" i="1"/>
  <c r="O82" i="1"/>
  <c r="O88" i="1" s="1"/>
  <c r="L87" i="1"/>
  <c r="O66" i="1"/>
  <c r="R66" i="1" s="1"/>
  <c r="L84" i="1"/>
  <c r="R70" i="1"/>
  <c r="M70" i="1"/>
  <c r="N88" i="1"/>
  <c r="N84" i="1"/>
  <c r="N87" i="1"/>
  <c r="K84" i="1"/>
  <c r="K87" i="1"/>
  <c r="K89" i="1" s="1"/>
  <c r="M68" i="1"/>
  <c r="P88" i="1"/>
  <c r="P87" i="1"/>
  <c r="P84" i="1"/>
  <c r="Q84" i="1"/>
  <c r="Q87" i="1"/>
  <c r="R71" i="1"/>
  <c r="M71" i="1"/>
  <c r="R73" i="1"/>
  <c r="M73" i="1"/>
  <c r="R75" i="1"/>
  <c r="M75" i="1"/>
  <c r="M77" i="1"/>
  <c r="R79" i="1"/>
  <c r="M79" i="1"/>
  <c r="R81" i="1"/>
  <c r="M81" i="1"/>
  <c r="R83" i="1"/>
  <c r="M83" i="1"/>
  <c r="O69" i="1"/>
  <c r="R69" i="1" s="1"/>
  <c r="M67" i="1"/>
  <c r="O67" i="1"/>
  <c r="R67" i="1" s="1"/>
  <c r="M69" i="1"/>
  <c r="Q88" i="1"/>
  <c r="M66" i="1"/>
  <c r="J84" i="1"/>
  <c r="J87" i="1"/>
  <c r="O68" i="1"/>
  <c r="R68" i="1" s="1"/>
  <c r="R72" i="1"/>
  <c r="M72" i="1"/>
  <c r="R74" i="1"/>
  <c r="M74" i="1"/>
  <c r="R76" i="1"/>
  <c r="M76" i="1"/>
  <c r="R78" i="1"/>
  <c r="M78" i="1"/>
  <c r="R80" i="1"/>
  <c r="M80" i="1"/>
  <c r="M82" i="1"/>
  <c r="J88" i="1"/>
  <c r="J91" i="1" l="1"/>
  <c r="N89" i="1"/>
  <c r="M88" i="1"/>
  <c r="J89" i="1"/>
  <c r="J90" i="1" s="1"/>
  <c r="R82" i="1"/>
  <c r="R88" i="1" s="1"/>
  <c r="L89" i="1"/>
  <c r="L90" i="1" s="1"/>
  <c r="J85" i="1"/>
  <c r="P85" i="1"/>
  <c r="J92" i="1"/>
  <c r="N90" i="1"/>
  <c r="N85" i="1"/>
  <c r="M84" i="1"/>
  <c r="M87" i="1"/>
  <c r="M89" i="1" s="1"/>
  <c r="P89" i="1"/>
  <c r="P90" i="1" s="1"/>
  <c r="O84" i="1"/>
  <c r="L85" i="1"/>
  <c r="R87" i="1"/>
  <c r="Q89" i="1"/>
  <c r="Q90" i="1" s="1"/>
  <c r="K90" i="1"/>
  <c r="K85" i="1"/>
  <c r="O87" i="1"/>
  <c r="O89" i="1" s="1"/>
  <c r="Q85" i="1"/>
  <c r="J93" i="1" l="1"/>
  <c r="R84" i="1"/>
  <c r="R89" i="1"/>
  <c r="M90" i="1"/>
  <c r="M85" i="1"/>
  <c r="O90" i="1"/>
  <c r="O85" i="1"/>
  <c r="J94" i="1" l="1"/>
  <c r="R90" i="1"/>
  <c r="R85" i="1"/>
</calcChain>
</file>

<file path=xl/comments1.xml><?xml version="1.0" encoding="utf-8"?>
<comments xmlns="http://schemas.openxmlformats.org/spreadsheetml/2006/main">
  <authors>
    <author>Author</author>
  </authors>
  <commentList>
    <comment ref="Q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13 - posebne namene
13 - nerasporedj. visak
15 - donacije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Biće 143, valjda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Семинари за едуацију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Анализа оброка</t>
        </r>
      </text>
    </comment>
    <comment ref="J5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за инвалиде</t>
        </r>
      </text>
    </comment>
    <comment ref="Q5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Energ. efik. secerko</t>
        </r>
      </text>
    </comment>
    <comment ref="J5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KREVETICI  300
STOLOVI I NISKI EL. 870
RAČUN.O. 500
OPR.ZA DOM. 500 (ASPIRATOR 300+5 KOLICA 130+USISIVAČI 70)
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Krevetici 300
stolovi i stolice I NISKI EL. 870
racunari 500
oprema za dom. 500
</t>
        </r>
      </text>
    </comment>
  </commentList>
</comments>
</file>

<file path=xl/sharedStrings.xml><?xml version="1.0" encoding="utf-8"?>
<sst xmlns="http://schemas.openxmlformats.org/spreadsheetml/2006/main" count="147" uniqueCount="139">
  <si>
    <t>Р а з д е о</t>
  </si>
  <si>
    <t>Г л а в а</t>
  </si>
  <si>
    <t>П р о г р а м</t>
  </si>
  <si>
    <t>Програмске Активности</t>
  </si>
  <si>
    <t>Функц. класиф.</t>
  </si>
  <si>
    <t>Економска 
класификација</t>
  </si>
  <si>
    <t>О П И С</t>
  </si>
  <si>
    <t>број радника</t>
  </si>
  <si>
    <t>Општи приходи
 и примања буџета
(01)</t>
  </si>
  <si>
    <t>Захтев за додатна средства</t>
  </si>
  <si>
    <t>Трансфери од других нивоа власти
(07 - уплате на рачун Општине)</t>
  </si>
  <si>
    <t>УКУПНО 01
за ПУ Бамби</t>
  </si>
  <si>
    <t>Трансфери од других нивоа власти
(07 - уплате на рачун ПУ)</t>
  </si>
  <si>
    <t>Укупно
извор 07
Општина</t>
  </si>
  <si>
    <t>Родитељски
 динар 
(16)</t>
  </si>
  <si>
    <t>Нераспоређени вишак прихода из ранијих година
(13)</t>
  </si>
  <si>
    <t>Укупна 
јавна 
средства</t>
  </si>
  <si>
    <t>ПРЕДШКОЛСКА УСТАНОВА "БАМБИ"</t>
  </si>
  <si>
    <t xml:space="preserve">Припремни програм </t>
  </si>
  <si>
    <t xml:space="preserve">Буџет РС </t>
  </si>
  <si>
    <t>4</t>
  </si>
  <si>
    <t>2001</t>
  </si>
  <si>
    <t>0001</t>
  </si>
  <si>
    <t>411</t>
  </si>
  <si>
    <t>Плате, додаци и накнаде запослених (зараде)</t>
  </si>
  <si>
    <t>412</t>
  </si>
  <si>
    <t>Социјални доприноси на терет послодавца</t>
  </si>
  <si>
    <t>4131</t>
  </si>
  <si>
    <t>Накнаде у натури</t>
  </si>
  <si>
    <t>4143</t>
  </si>
  <si>
    <t xml:space="preserve">Отпремнине и помоћи </t>
  </si>
  <si>
    <t>4144</t>
  </si>
  <si>
    <t xml:space="preserve">Помоћ у мед. лечењу запосленог или члана пород. </t>
  </si>
  <si>
    <t>4151</t>
  </si>
  <si>
    <t>Накнаде трошкова за запослене</t>
  </si>
  <si>
    <t>4161</t>
  </si>
  <si>
    <t>Награде запосленима и остали посебни расходи</t>
  </si>
  <si>
    <t>4211</t>
  </si>
  <si>
    <t xml:space="preserve">Трошкови платног промета и банкарских услуга </t>
  </si>
  <si>
    <t>4212</t>
  </si>
  <si>
    <t xml:space="preserve">Енергетске услуге </t>
  </si>
  <si>
    <t>4213</t>
  </si>
  <si>
    <t xml:space="preserve">Комуналне услуге </t>
  </si>
  <si>
    <t>4214</t>
  </si>
  <si>
    <t xml:space="preserve">Услуге комуникација </t>
  </si>
  <si>
    <t>4215</t>
  </si>
  <si>
    <t xml:space="preserve">Трошкови осигурања </t>
  </si>
  <si>
    <t>4221</t>
  </si>
  <si>
    <t>Трошкови службених путовања у земљи</t>
  </si>
  <si>
    <t>4223</t>
  </si>
  <si>
    <t>Трошкови путовања у оквиру редовног рада</t>
  </si>
  <si>
    <t>4232</t>
  </si>
  <si>
    <t xml:space="preserve">Компјутерске услуге </t>
  </si>
  <si>
    <t>4233</t>
  </si>
  <si>
    <t>Услуге образовања и усавршавања запослених</t>
  </si>
  <si>
    <t>4234</t>
  </si>
  <si>
    <t>Услуге информисања</t>
  </si>
  <si>
    <t>4236</t>
  </si>
  <si>
    <t>Услуге за домаћинство и угоститељство</t>
  </si>
  <si>
    <t>4237</t>
  </si>
  <si>
    <t>Репрезентација</t>
  </si>
  <si>
    <t>4239</t>
  </si>
  <si>
    <t xml:space="preserve">Остале опште услуге </t>
  </si>
  <si>
    <t>4242</t>
  </si>
  <si>
    <t xml:space="preserve">Услуге образовања, културе у спорта </t>
  </si>
  <si>
    <t>4249</t>
  </si>
  <si>
    <t>Остале специјализоване услуге</t>
  </si>
  <si>
    <t xml:space="preserve">Зидарски радови </t>
  </si>
  <si>
    <t>425112</t>
  </si>
  <si>
    <t>Столарски радови</t>
  </si>
  <si>
    <t xml:space="preserve">Молерски радови </t>
  </si>
  <si>
    <t xml:space="preserve">Радови на крову </t>
  </si>
  <si>
    <t xml:space="preserve">Радови на водоводу и канализацији </t>
  </si>
  <si>
    <t xml:space="preserve">Централно грејање </t>
  </si>
  <si>
    <t xml:space="preserve">Електричне инсталације </t>
  </si>
  <si>
    <t>Механичке поправке (возила)</t>
  </si>
  <si>
    <t xml:space="preserve">Поправке електричне и електронске опреме </t>
  </si>
  <si>
    <t>425224</t>
  </si>
  <si>
    <t>Електронска и фотографска опрема</t>
  </si>
  <si>
    <t xml:space="preserve">Опрема за домаћинство и угоститељство </t>
  </si>
  <si>
    <t xml:space="preserve">Биротехничка опрема </t>
  </si>
  <si>
    <t>425227</t>
  </si>
  <si>
    <t>Уградна опрема</t>
  </si>
  <si>
    <t>425281</t>
  </si>
  <si>
    <t>Текуће поправке и одржавање опреме за јавну безбедност</t>
  </si>
  <si>
    <t>4261</t>
  </si>
  <si>
    <t xml:space="preserve">Административни материјал </t>
  </si>
  <si>
    <t>4263</t>
  </si>
  <si>
    <t xml:space="preserve">Материјали за образовање и усавршавање запослених </t>
  </si>
  <si>
    <t>4264</t>
  </si>
  <si>
    <t>Материјали за саобраћај</t>
  </si>
  <si>
    <t>4266</t>
  </si>
  <si>
    <t>Материјал за образовање, културу и спорт</t>
  </si>
  <si>
    <t>4268</t>
  </si>
  <si>
    <t>Материјали за одржавање хигијене и угоститељство</t>
  </si>
  <si>
    <t>4269</t>
  </si>
  <si>
    <t>Материјали за посебне намене</t>
  </si>
  <si>
    <t>4651</t>
  </si>
  <si>
    <t xml:space="preserve">Остале текуће дотације и трансфери </t>
  </si>
  <si>
    <t>4821</t>
  </si>
  <si>
    <t xml:space="preserve">Остали порези </t>
  </si>
  <si>
    <t>4822</t>
  </si>
  <si>
    <t>Обавезне таксе</t>
  </si>
  <si>
    <t>4831</t>
  </si>
  <si>
    <t>Новчане казне и пенали по решењу судова</t>
  </si>
  <si>
    <t>4851</t>
  </si>
  <si>
    <t>Накнада штете за повреде или штету нанету од стране др. орг.</t>
  </si>
  <si>
    <t>5113</t>
  </si>
  <si>
    <t>Капитално одржавање зграда и објеката</t>
  </si>
  <si>
    <t>5114</t>
  </si>
  <si>
    <t xml:space="preserve">Пројкетно планирање </t>
  </si>
  <si>
    <t>5121</t>
  </si>
  <si>
    <t>Опрема за саобраћај</t>
  </si>
  <si>
    <t>5122</t>
  </si>
  <si>
    <t>Административна опрема</t>
  </si>
  <si>
    <t>5128</t>
  </si>
  <si>
    <t>Опрема за јавну безбедност</t>
  </si>
  <si>
    <t>Укупно</t>
  </si>
  <si>
    <t>Социјална давања запосленима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</si>
  <si>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</si>
  <si>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</si>
  <si>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</si>
  <si>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</si>
  <si>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</si>
  <si>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</si>
  <si>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Остале дотације и трансфери</t>
  </si>
  <si>
    <t>Порези, обавезне таксе, казне, пенали и камате</t>
  </si>
  <si>
    <t>Накнада штете за повреде или штету нанету од стр.држ.огана</t>
  </si>
  <si>
    <t>Зграде и грађевински објекти</t>
  </si>
  <si>
    <t>Машине и опрема</t>
  </si>
  <si>
    <t>Текући расходи</t>
  </si>
  <si>
    <t>Нефинансијска имовина</t>
  </si>
  <si>
    <t>Укупни приходи из буџета (01, 07 и 13)</t>
  </si>
  <si>
    <t>Укупно:</t>
  </si>
  <si>
    <t>Финансијски план за 2022. годину</t>
  </si>
  <si>
    <t xml:space="preserve">Рачунарска опрема - сервис рачунара </t>
  </si>
  <si>
    <t>Приходи из осталих извора (07 Бамби и 16 Родитељски динар)</t>
  </si>
  <si>
    <t>Вртић Нова Црвенка</t>
  </si>
  <si>
    <t>Вртић Бубамара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</si>
</sst>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0"/>
      <name val="Arial Narrow"/>
      <family val="2"/>
      <charset val="238"/>
    </font>
    <font>
      <sz val="1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textRotation="90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5" fillId="0" borderId="0" xfId="0" applyNumberFormat="1" applyFont="1" applyFill="1" applyBorder="1"/>
    <xf numFmtId="4" fontId="4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Protection="1">
      <protection hidden="1"/>
    </xf>
    <xf numFmtId="4" fontId="4" fillId="0" borderId="1" xfId="0" applyNumberFormat="1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3" borderId="1" xfId="0" applyFont="1" applyFill="1" applyBorder="1"/>
    <xf numFmtId="0" fontId="2" fillId="0" borderId="0" xfId="0" applyFont="1" applyFill="1"/>
    <xf numFmtId="4" fontId="4" fillId="4" borderId="1" xfId="0" applyNumberFormat="1" applyFont="1" applyFill="1" applyBorder="1"/>
    <xf numFmtId="49" fontId="6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Protection="1">
      <protection hidden="1"/>
    </xf>
    <xf numFmtId="4" fontId="4" fillId="5" borderId="1" xfId="0" applyNumberFormat="1" applyFont="1" applyFill="1" applyBorder="1"/>
    <xf numFmtId="4" fontId="6" fillId="5" borderId="1" xfId="0" applyNumberFormat="1" applyFont="1" applyFill="1" applyBorder="1"/>
    <xf numFmtId="4" fontId="7" fillId="5" borderId="1" xfId="0" applyNumberFormat="1" applyFont="1" applyFill="1" applyBorder="1"/>
    <xf numFmtId="0" fontId="2" fillId="5" borderId="0" xfId="0" applyFont="1" applyFill="1"/>
    <xf numFmtId="49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Protection="1">
      <protection hidden="1"/>
    </xf>
    <xf numFmtId="4" fontId="4" fillId="6" borderId="1" xfId="0" applyNumberFormat="1" applyFont="1" applyFill="1" applyBorder="1"/>
    <xf numFmtId="4" fontId="6" fillId="6" borderId="1" xfId="0" applyNumberFormat="1" applyFont="1" applyFill="1" applyBorder="1"/>
    <xf numFmtId="4" fontId="7" fillId="6" borderId="1" xfId="0" applyNumberFormat="1" applyFont="1" applyFill="1" applyBorder="1"/>
    <xf numFmtId="0" fontId="2" fillId="6" borderId="0" xfId="0" applyFont="1" applyFill="1"/>
    <xf numFmtId="49" fontId="4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4" fontId="5" fillId="0" borderId="4" xfId="0" applyNumberFormat="1" applyFont="1" applyFill="1" applyBorder="1"/>
    <xf numFmtId="4" fontId="5" fillId="4" borderId="4" xfId="0" applyNumberFormat="1" applyFont="1" applyFill="1" applyBorder="1"/>
    <xf numFmtId="4" fontId="4" fillId="0" borderId="4" xfId="0" applyNumberFormat="1" applyFont="1" applyFill="1" applyBorder="1"/>
    <xf numFmtId="0" fontId="2" fillId="0" borderId="5" xfId="0" applyFont="1" applyBorder="1"/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Protection="1">
      <protection hidden="1"/>
    </xf>
    <xf numFmtId="4" fontId="5" fillId="0" borderId="6" xfId="0" applyNumberFormat="1" applyFont="1" applyFill="1" applyBorder="1"/>
    <xf numFmtId="4" fontId="5" fillId="4" borderId="6" xfId="0" applyNumberFormat="1" applyFont="1" applyFill="1" applyBorder="1"/>
    <xf numFmtId="0" fontId="8" fillId="0" borderId="0" xfId="0" applyFont="1"/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0" xfId="0" applyFont="1"/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0" fillId="0" borderId="1" xfId="0" applyFont="1" applyBorder="1"/>
    <xf numFmtId="4" fontId="12" fillId="0" borderId="1" xfId="0" applyNumberFormat="1" applyFont="1" applyFill="1" applyBorder="1"/>
    <xf numFmtId="4" fontId="13" fillId="0" borderId="1" xfId="0" applyNumberFormat="1" applyFont="1" applyFill="1" applyBorder="1"/>
    <xf numFmtId="4" fontId="12" fillId="4" borderId="1" xfId="0" applyNumberFormat="1" applyFont="1" applyFill="1" applyBorder="1"/>
    <xf numFmtId="0" fontId="8" fillId="0" borderId="4" xfId="0" applyFont="1" applyBorder="1"/>
    <xf numFmtId="0" fontId="9" fillId="0" borderId="4" xfId="0" applyFont="1" applyBorder="1"/>
    <xf numFmtId="4" fontId="4" fillId="0" borderId="4" xfId="0" applyNumberFormat="1" applyFont="1" applyBorder="1"/>
    <xf numFmtId="4" fontId="4" fillId="4" borderId="4" xfId="0" applyNumberFormat="1" applyFont="1" applyFill="1" applyBorder="1"/>
    <xf numFmtId="164" fontId="2" fillId="0" borderId="0" xfId="1" applyFont="1"/>
    <xf numFmtId="164" fontId="3" fillId="0" borderId="0" xfId="1" applyFont="1"/>
    <xf numFmtId="0" fontId="9" fillId="0" borderId="0" xfId="0" applyFont="1"/>
    <xf numFmtId="4" fontId="9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10" fontId="2" fillId="0" borderId="0" xfId="0" applyNumberFormat="1" applyFont="1"/>
    <xf numFmtId="164" fontId="3" fillId="0" borderId="0" xfId="0" applyNumberFormat="1" applyFont="1"/>
    <xf numFmtId="4" fontId="6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tabSelected="1" topLeftCell="F1" zoomScale="83" zoomScaleNormal="83" workbookViewId="0">
      <selection activeCell="J26" sqref="J26"/>
    </sheetView>
  </sheetViews>
  <sheetFormatPr defaultRowHeight="15" x14ac:dyDescent="0.25"/>
  <cols>
    <col min="1" max="2" width="3.28515625" style="1" hidden="1" customWidth="1"/>
    <col min="3" max="3" width="4.42578125" style="1" hidden="1" customWidth="1"/>
    <col min="4" max="4" width="5.7109375" style="1" hidden="1" customWidth="1"/>
    <col min="5" max="5" width="3.5703125" style="1" hidden="1" customWidth="1"/>
    <col min="6" max="6" width="6.5703125" style="1" bestFit="1" customWidth="1"/>
    <col min="7" max="7" width="7.28515625" style="1" customWidth="1"/>
    <col min="8" max="8" width="63.28515625" style="1" bestFit="1" customWidth="1"/>
    <col min="9" max="9" width="4" style="1" bestFit="1" customWidth="1"/>
    <col min="10" max="10" width="16.7109375" style="1" customWidth="1"/>
    <col min="11" max="11" width="15.5703125" style="1" bestFit="1" customWidth="1"/>
    <col min="12" max="12" width="15.140625" style="1" customWidth="1"/>
    <col min="13" max="13" width="15.140625" style="2" customWidth="1"/>
    <col min="14" max="15" width="16" style="1" customWidth="1"/>
    <col min="16" max="16" width="16.7109375" style="1" customWidth="1"/>
    <col min="17" max="17" width="15.7109375" style="1" customWidth="1"/>
    <col min="18" max="18" width="15.5703125" style="1" customWidth="1"/>
    <col min="19" max="250" width="9.140625" style="1"/>
    <col min="251" max="255" width="9.140625" style="1" customWidth="1"/>
    <col min="256" max="256" width="6.140625" style="1" bestFit="1" customWidth="1"/>
    <col min="257" max="257" width="7.42578125" style="1" customWidth="1"/>
    <col min="258" max="258" width="63.28515625" style="1" bestFit="1" customWidth="1"/>
    <col min="259" max="259" width="4" style="1" bestFit="1" customWidth="1"/>
    <col min="260" max="260" width="9.140625" style="1" customWidth="1"/>
    <col min="261" max="261" width="16.7109375" style="1" customWidth="1"/>
    <col min="262" max="262" width="15.5703125" style="1" bestFit="1" customWidth="1"/>
    <col min="263" max="263" width="9.140625" style="1" customWidth="1"/>
    <col min="264" max="265" width="15.140625" style="1" customWidth="1"/>
    <col min="266" max="266" width="9.140625" style="1" customWidth="1"/>
    <col min="267" max="268" width="16" style="1" customWidth="1"/>
    <col min="269" max="269" width="16.7109375" style="1" customWidth="1"/>
    <col min="270" max="270" width="9.140625" style="1" customWidth="1"/>
    <col min="271" max="271" width="16" style="1" bestFit="1" customWidth="1"/>
    <col min="272" max="272" width="9.140625" style="1" customWidth="1"/>
    <col min="273" max="273" width="16" style="1" customWidth="1"/>
    <col min="274" max="506" width="9.140625" style="1"/>
    <col min="507" max="511" width="9.140625" style="1" customWidth="1"/>
    <col min="512" max="512" width="6.140625" style="1" bestFit="1" customWidth="1"/>
    <col min="513" max="513" width="7.42578125" style="1" customWidth="1"/>
    <col min="514" max="514" width="63.28515625" style="1" bestFit="1" customWidth="1"/>
    <col min="515" max="515" width="4" style="1" bestFit="1" customWidth="1"/>
    <col min="516" max="516" width="9.140625" style="1" customWidth="1"/>
    <col min="517" max="517" width="16.7109375" style="1" customWidth="1"/>
    <col min="518" max="518" width="15.5703125" style="1" bestFit="1" customWidth="1"/>
    <col min="519" max="519" width="9.140625" style="1" customWidth="1"/>
    <col min="520" max="521" width="15.140625" style="1" customWidth="1"/>
    <col min="522" max="522" width="9.140625" style="1" customWidth="1"/>
    <col min="523" max="524" width="16" style="1" customWidth="1"/>
    <col min="525" max="525" width="16.7109375" style="1" customWidth="1"/>
    <col min="526" max="526" width="9.140625" style="1" customWidth="1"/>
    <col min="527" max="527" width="16" style="1" bestFit="1" customWidth="1"/>
    <col min="528" max="528" width="9.140625" style="1" customWidth="1"/>
    <col min="529" max="529" width="16" style="1" customWidth="1"/>
    <col min="530" max="762" width="9.140625" style="1"/>
    <col min="763" max="767" width="9.140625" style="1" customWidth="1"/>
    <col min="768" max="768" width="6.140625" style="1" bestFit="1" customWidth="1"/>
    <col min="769" max="769" width="7.42578125" style="1" customWidth="1"/>
    <col min="770" max="770" width="63.28515625" style="1" bestFit="1" customWidth="1"/>
    <col min="771" max="771" width="4" style="1" bestFit="1" customWidth="1"/>
    <col min="772" max="772" width="9.140625" style="1" customWidth="1"/>
    <col min="773" max="773" width="16.7109375" style="1" customWidth="1"/>
    <col min="774" max="774" width="15.5703125" style="1" bestFit="1" customWidth="1"/>
    <col min="775" max="775" width="9.140625" style="1" customWidth="1"/>
    <col min="776" max="777" width="15.140625" style="1" customWidth="1"/>
    <col min="778" max="778" width="9.140625" style="1" customWidth="1"/>
    <col min="779" max="780" width="16" style="1" customWidth="1"/>
    <col min="781" max="781" width="16.7109375" style="1" customWidth="1"/>
    <col min="782" max="782" width="9.140625" style="1" customWidth="1"/>
    <col min="783" max="783" width="16" style="1" bestFit="1" customWidth="1"/>
    <col min="784" max="784" width="9.140625" style="1" customWidth="1"/>
    <col min="785" max="785" width="16" style="1" customWidth="1"/>
    <col min="786" max="1018" width="9.140625" style="1"/>
    <col min="1019" max="1023" width="9.140625" style="1" customWidth="1"/>
    <col min="1024" max="1024" width="6.140625" style="1" bestFit="1" customWidth="1"/>
    <col min="1025" max="1025" width="7.42578125" style="1" customWidth="1"/>
    <col min="1026" max="1026" width="63.28515625" style="1" bestFit="1" customWidth="1"/>
    <col min="1027" max="1027" width="4" style="1" bestFit="1" customWidth="1"/>
    <col min="1028" max="1028" width="9.140625" style="1" customWidth="1"/>
    <col min="1029" max="1029" width="16.7109375" style="1" customWidth="1"/>
    <col min="1030" max="1030" width="15.5703125" style="1" bestFit="1" customWidth="1"/>
    <col min="1031" max="1031" width="9.140625" style="1" customWidth="1"/>
    <col min="1032" max="1033" width="15.140625" style="1" customWidth="1"/>
    <col min="1034" max="1034" width="9.140625" style="1" customWidth="1"/>
    <col min="1035" max="1036" width="16" style="1" customWidth="1"/>
    <col min="1037" max="1037" width="16.7109375" style="1" customWidth="1"/>
    <col min="1038" max="1038" width="9.140625" style="1" customWidth="1"/>
    <col min="1039" max="1039" width="16" style="1" bestFit="1" customWidth="1"/>
    <col min="1040" max="1040" width="9.140625" style="1" customWidth="1"/>
    <col min="1041" max="1041" width="16" style="1" customWidth="1"/>
    <col min="1042" max="1274" width="9.140625" style="1"/>
    <col min="1275" max="1279" width="9.140625" style="1" customWidth="1"/>
    <col min="1280" max="1280" width="6.140625" style="1" bestFit="1" customWidth="1"/>
    <col min="1281" max="1281" width="7.42578125" style="1" customWidth="1"/>
    <col min="1282" max="1282" width="63.28515625" style="1" bestFit="1" customWidth="1"/>
    <col min="1283" max="1283" width="4" style="1" bestFit="1" customWidth="1"/>
    <col min="1284" max="1284" width="9.140625" style="1" customWidth="1"/>
    <col min="1285" max="1285" width="16.7109375" style="1" customWidth="1"/>
    <col min="1286" max="1286" width="15.5703125" style="1" bestFit="1" customWidth="1"/>
    <col min="1287" max="1287" width="9.140625" style="1" customWidth="1"/>
    <col min="1288" max="1289" width="15.140625" style="1" customWidth="1"/>
    <col min="1290" max="1290" width="9.140625" style="1" customWidth="1"/>
    <col min="1291" max="1292" width="16" style="1" customWidth="1"/>
    <col min="1293" max="1293" width="16.7109375" style="1" customWidth="1"/>
    <col min="1294" max="1294" width="9.140625" style="1" customWidth="1"/>
    <col min="1295" max="1295" width="16" style="1" bestFit="1" customWidth="1"/>
    <col min="1296" max="1296" width="9.140625" style="1" customWidth="1"/>
    <col min="1297" max="1297" width="16" style="1" customWidth="1"/>
    <col min="1298" max="1530" width="9.140625" style="1"/>
    <col min="1531" max="1535" width="9.140625" style="1" customWidth="1"/>
    <col min="1536" max="1536" width="6.140625" style="1" bestFit="1" customWidth="1"/>
    <col min="1537" max="1537" width="7.42578125" style="1" customWidth="1"/>
    <col min="1538" max="1538" width="63.28515625" style="1" bestFit="1" customWidth="1"/>
    <col min="1539" max="1539" width="4" style="1" bestFit="1" customWidth="1"/>
    <col min="1540" max="1540" width="9.140625" style="1" customWidth="1"/>
    <col min="1541" max="1541" width="16.7109375" style="1" customWidth="1"/>
    <col min="1542" max="1542" width="15.5703125" style="1" bestFit="1" customWidth="1"/>
    <col min="1543" max="1543" width="9.140625" style="1" customWidth="1"/>
    <col min="1544" max="1545" width="15.140625" style="1" customWidth="1"/>
    <col min="1546" max="1546" width="9.140625" style="1" customWidth="1"/>
    <col min="1547" max="1548" width="16" style="1" customWidth="1"/>
    <col min="1549" max="1549" width="16.7109375" style="1" customWidth="1"/>
    <col min="1550" max="1550" width="9.140625" style="1" customWidth="1"/>
    <col min="1551" max="1551" width="16" style="1" bestFit="1" customWidth="1"/>
    <col min="1552" max="1552" width="9.140625" style="1" customWidth="1"/>
    <col min="1553" max="1553" width="16" style="1" customWidth="1"/>
    <col min="1554" max="1786" width="9.140625" style="1"/>
    <col min="1787" max="1791" width="9.140625" style="1" customWidth="1"/>
    <col min="1792" max="1792" width="6.140625" style="1" bestFit="1" customWidth="1"/>
    <col min="1793" max="1793" width="7.42578125" style="1" customWidth="1"/>
    <col min="1794" max="1794" width="63.28515625" style="1" bestFit="1" customWidth="1"/>
    <col min="1795" max="1795" width="4" style="1" bestFit="1" customWidth="1"/>
    <col min="1796" max="1796" width="9.140625" style="1" customWidth="1"/>
    <col min="1797" max="1797" width="16.7109375" style="1" customWidth="1"/>
    <col min="1798" max="1798" width="15.5703125" style="1" bestFit="1" customWidth="1"/>
    <col min="1799" max="1799" width="9.140625" style="1" customWidth="1"/>
    <col min="1800" max="1801" width="15.140625" style="1" customWidth="1"/>
    <col min="1802" max="1802" width="9.140625" style="1" customWidth="1"/>
    <col min="1803" max="1804" width="16" style="1" customWidth="1"/>
    <col min="1805" max="1805" width="16.7109375" style="1" customWidth="1"/>
    <col min="1806" max="1806" width="9.140625" style="1" customWidth="1"/>
    <col min="1807" max="1807" width="16" style="1" bestFit="1" customWidth="1"/>
    <col min="1808" max="1808" width="9.140625" style="1" customWidth="1"/>
    <col min="1809" max="1809" width="16" style="1" customWidth="1"/>
    <col min="1810" max="2042" width="9.140625" style="1"/>
    <col min="2043" max="2047" width="9.140625" style="1" customWidth="1"/>
    <col min="2048" max="2048" width="6.140625" style="1" bestFit="1" customWidth="1"/>
    <col min="2049" max="2049" width="7.42578125" style="1" customWidth="1"/>
    <col min="2050" max="2050" width="63.28515625" style="1" bestFit="1" customWidth="1"/>
    <col min="2051" max="2051" width="4" style="1" bestFit="1" customWidth="1"/>
    <col min="2052" max="2052" width="9.140625" style="1" customWidth="1"/>
    <col min="2053" max="2053" width="16.7109375" style="1" customWidth="1"/>
    <col min="2054" max="2054" width="15.5703125" style="1" bestFit="1" customWidth="1"/>
    <col min="2055" max="2055" width="9.140625" style="1" customWidth="1"/>
    <col min="2056" max="2057" width="15.140625" style="1" customWidth="1"/>
    <col min="2058" max="2058" width="9.140625" style="1" customWidth="1"/>
    <col min="2059" max="2060" width="16" style="1" customWidth="1"/>
    <col min="2061" max="2061" width="16.7109375" style="1" customWidth="1"/>
    <col min="2062" max="2062" width="9.140625" style="1" customWidth="1"/>
    <col min="2063" max="2063" width="16" style="1" bestFit="1" customWidth="1"/>
    <col min="2064" max="2064" width="9.140625" style="1" customWidth="1"/>
    <col min="2065" max="2065" width="16" style="1" customWidth="1"/>
    <col min="2066" max="2298" width="9.140625" style="1"/>
    <col min="2299" max="2303" width="9.140625" style="1" customWidth="1"/>
    <col min="2304" max="2304" width="6.140625" style="1" bestFit="1" customWidth="1"/>
    <col min="2305" max="2305" width="7.42578125" style="1" customWidth="1"/>
    <col min="2306" max="2306" width="63.28515625" style="1" bestFit="1" customWidth="1"/>
    <col min="2307" max="2307" width="4" style="1" bestFit="1" customWidth="1"/>
    <col min="2308" max="2308" width="9.140625" style="1" customWidth="1"/>
    <col min="2309" max="2309" width="16.7109375" style="1" customWidth="1"/>
    <col min="2310" max="2310" width="15.5703125" style="1" bestFit="1" customWidth="1"/>
    <col min="2311" max="2311" width="9.140625" style="1" customWidth="1"/>
    <col min="2312" max="2313" width="15.140625" style="1" customWidth="1"/>
    <col min="2314" max="2314" width="9.140625" style="1" customWidth="1"/>
    <col min="2315" max="2316" width="16" style="1" customWidth="1"/>
    <col min="2317" max="2317" width="16.7109375" style="1" customWidth="1"/>
    <col min="2318" max="2318" width="9.140625" style="1" customWidth="1"/>
    <col min="2319" max="2319" width="16" style="1" bestFit="1" customWidth="1"/>
    <col min="2320" max="2320" width="9.140625" style="1" customWidth="1"/>
    <col min="2321" max="2321" width="16" style="1" customWidth="1"/>
    <col min="2322" max="2554" width="9.140625" style="1"/>
    <col min="2555" max="2559" width="9.140625" style="1" customWidth="1"/>
    <col min="2560" max="2560" width="6.140625" style="1" bestFit="1" customWidth="1"/>
    <col min="2561" max="2561" width="7.42578125" style="1" customWidth="1"/>
    <col min="2562" max="2562" width="63.28515625" style="1" bestFit="1" customWidth="1"/>
    <col min="2563" max="2563" width="4" style="1" bestFit="1" customWidth="1"/>
    <col min="2564" max="2564" width="9.140625" style="1" customWidth="1"/>
    <col min="2565" max="2565" width="16.7109375" style="1" customWidth="1"/>
    <col min="2566" max="2566" width="15.5703125" style="1" bestFit="1" customWidth="1"/>
    <col min="2567" max="2567" width="9.140625" style="1" customWidth="1"/>
    <col min="2568" max="2569" width="15.140625" style="1" customWidth="1"/>
    <col min="2570" max="2570" width="9.140625" style="1" customWidth="1"/>
    <col min="2571" max="2572" width="16" style="1" customWidth="1"/>
    <col min="2573" max="2573" width="16.7109375" style="1" customWidth="1"/>
    <col min="2574" max="2574" width="9.140625" style="1" customWidth="1"/>
    <col min="2575" max="2575" width="16" style="1" bestFit="1" customWidth="1"/>
    <col min="2576" max="2576" width="9.140625" style="1" customWidth="1"/>
    <col min="2577" max="2577" width="16" style="1" customWidth="1"/>
    <col min="2578" max="2810" width="9.140625" style="1"/>
    <col min="2811" max="2815" width="9.140625" style="1" customWidth="1"/>
    <col min="2816" max="2816" width="6.140625" style="1" bestFit="1" customWidth="1"/>
    <col min="2817" max="2817" width="7.42578125" style="1" customWidth="1"/>
    <col min="2818" max="2818" width="63.28515625" style="1" bestFit="1" customWidth="1"/>
    <col min="2819" max="2819" width="4" style="1" bestFit="1" customWidth="1"/>
    <col min="2820" max="2820" width="9.140625" style="1" customWidth="1"/>
    <col min="2821" max="2821" width="16.7109375" style="1" customWidth="1"/>
    <col min="2822" max="2822" width="15.5703125" style="1" bestFit="1" customWidth="1"/>
    <col min="2823" max="2823" width="9.140625" style="1" customWidth="1"/>
    <col min="2824" max="2825" width="15.140625" style="1" customWidth="1"/>
    <col min="2826" max="2826" width="9.140625" style="1" customWidth="1"/>
    <col min="2827" max="2828" width="16" style="1" customWidth="1"/>
    <col min="2829" max="2829" width="16.7109375" style="1" customWidth="1"/>
    <col min="2830" max="2830" width="9.140625" style="1" customWidth="1"/>
    <col min="2831" max="2831" width="16" style="1" bestFit="1" customWidth="1"/>
    <col min="2832" max="2832" width="9.140625" style="1" customWidth="1"/>
    <col min="2833" max="2833" width="16" style="1" customWidth="1"/>
    <col min="2834" max="3066" width="9.140625" style="1"/>
    <col min="3067" max="3071" width="9.140625" style="1" customWidth="1"/>
    <col min="3072" max="3072" width="6.140625" style="1" bestFit="1" customWidth="1"/>
    <col min="3073" max="3073" width="7.42578125" style="1" customWidth="1"/>
    <col min="3074" max="3074" width="63.28515625" style="1" bestFit="1" customWidth="1"/>
    <col min="3075" max="3075" width="4" style="1" bestFit="1" customWidth="1"/>
    <col min="3076" max="3076" width="9.140625" style="1" customWidth="1"/>
    <col min="3077" max="3077" width="16.7109375" style="1" customWidth="1"/>
    <col min="3078" max="3078" width="15.5703125" style="1" bestFit="1" customWidth="1"/>
    <col min="3079" max="3079" width="9.140625" style="1" customWidth="1"/>
    <col min="3080" max="3081" width="15.140625" style="1" customWidth="1"/>
    <col min="3082" max="3082" width="9.140625" style="1" customWidth="1"/>
    <col min="3083" max="3084" width="16" style="1" customWidth="1"/>
    <col min="3085" max="3085" width="16.7109375" style="1" customWidth="1"/>
    <col min="3086" max="3086" width="9.140625" style="1" customWidth="1"/>
    <col min="3087" max="3087" width="16" style="1" bestFit="1" customWidth="1"/>
    <col min="3088" max="3088" width="9.140625" style="1" customWidth="1"/>
    <col min="3089" max="3089" width="16" style="1" customWidth="1"/>
    <col min="3090" max="3322" width="9.140625" style="1"/>
    <col min="3323" max="3327" width="9.140625" style="1" customWidth="1"/>
    <col min="3328" max="3328" width="6.140625" style="1" bestFit="1" customWidth="1"/>
    <col min="3329" max="3329" width="7.42578125" style="1" customWidth="1"/>
    <col min="3330" max="3330" width="63.28515625" style="1" bestFit="1" customWidth="1"/>
    <col min="3331" max="3331" width="4" style="1" bestFit="1" customWidth="1"/>
    <col min="3332" max="3332" width="9.140625" style="1" customWidth="1"/>
    <col min="3333" max="3333" width="16.7109375" style="1" customWidth="1"/>
    <col min="3334" max="3334" width="15.5703125" style="1" bestFit="1" customWidth="1"/>
    <col min="3335" max="3335" width="9.140625" style="1" customWidth="1"/>
    <col min="3336" max="3337" width="15.140625" style="1" customWidth="1"/>
    <col min="3338" max="3338" width="9.140625" style="1" customWidth="1"/>
    <col min="3339" max="3340" width="16" style="1" customWidth="1"/>
    <col min="3341" max="3341" width="16.7109375" style="1" customWidth="1"/>
    <col min="3342" max="3342" width="9.140625" style="1" customWidth="1"/>
    <col min="3343" max="3343" width="16" style="1" bestFit="1" customWidth="1"/>
    <col min="3344" max="3344" width="9.140625" style="1" customWidth="1"/>
    <col min="3345" max="3345" width="16" style="1" customWidth="1"/>
    <col min="3346" max="3578" width="9.140625" style="1"/>
    <col min="3579" max="3583" width="9.140625" style="1" customWidth="1"/>
    <col min="3584" max="3584" width="6.140625" style="1" bestFit="1" customWidth="1"/>
    <col min="3585" max="3585" width="7.42578125" style="1" customWidth="1"/>
    <col min="3586" max="3586" width="63.28515625" style="1" bestFit="1" customWidth="1"/>
    <col min="3587" max="3587" width="4" style="1" bestFit="1" customWidth="1"/>
    <col min="3588" max="3588" width="9.140625" style="1" customWidth="1"/>
    <col min="3589" max="3589" width="16.7109375" style="1" customWidth="1"/>
    <col min="3590" max="3590" width="15.5703125" style="1" bestFit="1" customWidth="1"/>
    <col min="3591" max="3591" width="9.140625" style="1" customWidth="1"/>
    <col min="3592" max="3593" width="15.140625" style="1" customWidth="1"/>
    <col min="3594" max="3594" width="9.140625" style="1" customWidth="1"/>
    <col min="3595" max="3596" width="16" style="1" customWidth="1"/>
    <col min="3597" max="3597" width="16.7109375" style="1" customWidth="1"/>
    <col min="3598" max="3598" width="9.140625" style="1" customWidth="1"/>
    <col min="3599" max="3599" width="16" style="1" bestFit="1" customWidth="1"/>
    <col min="3600" max="3600" width="9.140625" style="1" customWidth="1"/>
    <col min="3601" max="3601" width="16" style="1" customWidth="1"/>
    <col min="3602" max="3834" width="9.140625" style="1"/>
    <col min="3835" max="3839" width="9.140625" style="1" customWidth="1"/>
    <col min="3840" max="3840" width="6.140625" style="1" bestFit="1" customWidth="1"/>
    <col min="3841" max="3841" width="7.42578125" style="1" customWidth="1"/>
    <col min="3842" max="3842" width="63.28515625" style="1" bestFit="1" customWidth="1"/>
    <col min="3843" max="3843" width="4" style="1" bestFit="1" customWidth="1"/>
    <col min="3844" max="3844" width="9.140625" style="1" customWidth="1"/>
    <col min="3845" max="3845" width="16.7109375" style="1" customWidth="1"/>
    <col min="3846" max="3846" width="15.5703125" style="1" bestFit="1" customWidth="1"/>
    <col min="3847" max="3847" width="9.140625" style="1" customWidth="1"/>
    <col min="3848" max="3849" width="15.140625" style="1" customWidth="1"/>
    <col min="3850" max="3850" width="9.140625" style="1" customWidth="1"/>
    <col min="3851" max="3852" width="16" style="1" customWidth="1"/>
    <col min="3853" max="3853" width="16.7109375" style="1" customWidth="1"/>
    <col min="3854" max="3854" width="9.140625" style="1" customWidth="1"/>
    <col min="3855" max="3855" width="16" style="1" bestFit="1" customWidth="1"/>
    <col min="3856" max="3856" width="9.140625" style="1" customWidth="1"/>
    <col min="3857" max="3857" width="16" style="1" customWidth="1"/>
    <col min="3858" max="4090" width="9.140625" style="1"/>
    <col min="4091" max="4095" width="9.140625" style="1" customWidth="1"/>
    <col min="4096" max="4096" width="6.140625" style="1" bestFit="1" customWidth="1"/>
    <col min="4097" max="4097" width="7.42578125" style="1" customWidth="1"/>
    <col min="4098" max="4098" width="63.28515625" style="1" bestFit="1" customWidth="1"/>
    <col min="4099" max="4099" width="4" style="1" bestFit="1" customWidth="1"/>
    <col min="4100" max="4100" width="9.140625" style="1" customWidth="1"/>
    <col min="4101" max="4101" width="16.7109375" style="1" customWidth="1"/>
    <col min="4102" max="4102" width="15.5703125" style="1" bestFit="1" customWidth="1"/>
    <col min="4103" max="4103" width="9.140625" style="1" customWidth="1"/>
    <col min="4104" max="4105" width="15.140625" style="1" customWidth="1"/>
    <col min="4106" max="4106" width="9.140625" style="1" customWidth="1"/>
    <col min="4107" max="4108" width="16" style="1" customWidth="1"/>
    <col min="4109" max="4109" width="16.7109375" style="1" customWidth="1"/>
    <col min="4110" max="4110" width="9.140625" style="1" customWidth="1"/>
    <col min="4111" max="4111" width="16" style="1" bestFit="1" customWidth="1"/>
    <col min="4112" max="4112" width="9.140625" style="1" customWidth="1"/>
    <col min="4113" max="4113" width="16" style="1" customWidth="1"/>
    <col min="4114" max="4346" width="9.140625" style="1"/>
    <col min="4347" max="4351" width="9.140625" style="1" customWidth="1"/>
    <col min="4352" max="4352" width="6.140625" style="1" bestFit="1" customWidth="1"/>
    <col min="4353" max="4353" width="7.42578125" style="1" customWidth="1"/>
    <col min="4354" max="4354" width="63.28515625" style="1" bestFit="1" customWidth="1"/>
    <col min="4355" max="4355" width="4" style="1" bestFit="1" customWidth="1"/>
    <col min="4356" max="4356" width="9.140625" style="1" customWidth="1"/>
    <col min="4357" max="4357" width="16.7109375" style="1" customWidth="1"/>
    <col min="4358" max="4358" width="15.5703125" style="1" bestFit="1" customWidth="1"/>
    <col min="4359" max="4359" width="9.140625" style="1" customWidth="1"/>
    <col min="4360" max="4361" width="15.140625" style="1" customWidth="1"/>
    <col min="4362" max="4362" width="9.140625" style="1" customWidth="1"/>
    <col min="4363" max="4364" width="16" style="1" customWidth="1"/>
    <col min="4365" max="4365" width="16.7109375" style="1" customWidth="1"/>
    <col min="4366" max="4366" width="9.140625" style="1" customWidth="1"/>
    <col min="4367" max="4367" width="16" style="1" bestFit="1" customWidth="1"/>
    <col min="4368" max="4368" width="9.140625" style="1" customWidth="1"/>
    <col min="4369" max="4369" width="16" style="1" customWidth="1"/>
    <col min="4370" max="4602" width="9.140625" style="1"/>
    <col min="4603" max="4607" width="9.140625" style="1" customWidth="1"/>
    <col min="4608" max="4608" width="6.140625" style="1" bestFit="1" customWidth="1"/>
    <col min="4609" max="4609" width="7.42578125" style="1" customWidth="1"/>
    <col min="4610" max="4610" width="63.28515625" style="1" bestFit="1" customWidth="1"/>
    <col min="4611" max="4611" width="4" style="1" bestFit="1" customWidth="1"/>
    <col min="4612" max="4612" width="9.140625" style="1" customWidth="1"/>
    <col min="4613" max="4613" width="16.7109375" style="1" customWidth="1"/>
    <col min="4614" max="4614" width="15.5703125" style="1" bestFit="1" customWidth="1"/>
    <col min="4615" max="4615" width="9.140625" style="1" customWidth="1"/>
    <col min="4616" max="4617" width="15.140625" style="1" customWidth="1"/>
    <col min="4618" max="4618" width="9.140625" style="1" customWidth="1"/>
    <col min="4619" max="4620" width="16" style="1" customWidth="1"/>
    <col min="4621" max="4621" width="16.7109375" style="1" customWidth="1"/>
    <col min="4622" max="4622" width="9.140625" style="1" customWidth="1"/>
    <col min="4623" max="4623" width="16" style="1" bestFit="1" customWidth="1"/>
    <col min="4624" max="4624" width="9.140625" style="1" customWidth="1"/>
    <col min="4625" max="4625" width="16" style="1" customWidth="1"/>
    <col min="4626" max="4858" width="9.140625" style="1"/>
    <col min="4859" max="4863" width="9.140625" style="1" customWidth="1"/>
    <col min="4864" max="4864" width="6.140625" style="1" bestFit="1" customWidth="1"/>
    <col min="4865" max="4865" width="7.42578125" style="1" customWidth="1"/>
    <col min="4866" max="4866" width="63.28515625" style="1" bestFit="1" customWidth="1"/>
    <col min="4867" max="4867" width="4" style="1" bestFit="1" customWidth="1"/>
    <col min="4868" max="4868" width="9.140625" style="1" customWidth="1"/>
    <col min="4869" max="4869" width="16.7109375" style="1" customWidth="1"/>
    <col min="4870" max="4870" width="15.5703125" style="1" bestFit="1" customWidth="1"/>
    <col min="4871" max="4871" width="9.140625" style="1" customWidth="1"/>
    <col min="4872" max="4873" width="15.140625" style="1" customWidth="1"/>
    <col min="4874" max="4874" width="9.140625" style="1" customWidth="1"/>
    <col min="4875" max="4876" width="16" style="1" customWidth="1"/>
    <col min="4877" max="4877" width="16.7109375" style="1" customWidth="1"/>
    <col min="4878" max="4878" width="9.140625" style="1" customWidth="1"/>
    <col min="4879" max="4879" width="16" style="1" bestFit="1" customWidth="1"/>
    <col min="4880" max="4880" width="9.140625" style="1" customWidth="1"/>
    <col min="4881" max="4881" width="16" style="1" customWidth="1"/>
    <col min="4882" max="5114" width="9.140625" style="1"/>
    <col min="5115" max="5119" width="9.140625" style="1" customWidth="1"/>
    <col min="5120" max="5120" width="6.140625" style="1" bestFit="1" customWidth="1"/>
    <col min="5121" max="5121" width="7.42578125" style="1" customWidth="1"/>
    <col min="5122" max="5122" width="63.28515625" style="1" bestFit="1" customWidth="1"/>
    <col min="5123" max="5123" width="4" style="1" bestFit="1" customWidth="1"/>
    <col min="5124" max="5124" width="9.140625" style="1" customWidth="1"/>
    <col min="5125" max="5125" width="16.7109375" style="1" customWidth="1"/>
    <col min="5126" max="5126" width="15.5703125" style="1" bestFit="1" customWidth="1"/>
    <col min="5127" max="5127" width="9.140625" style="1" customWidth="1"/>
    <col min="5128" max="5129" width="15.140625" style="1" customWidth="1"/>
    <col min="5130" max="5130" width="9.140625" style="1" customWidth="1"/>
    <col min="5131" max="5132" width="16" style="1" customWidth="1"/>
    <col min="5133" max="5133" width="16.7109375" style="1" customWidth="1"/>
    <col min="5134" max="5134" width="9.140625" style="1" customWidth="1"/>
    <col min="5135" max="5135" width="16" style="1" bestFit="1" customWidth="1"/>
    <col min="5136" max="5136" width="9.140625" style="1" customWidth="1"/>
    <col min="5137" max="5137" width="16" style="1" customWidth="1"/>
    <col min="5138" max="5370" width="9.140625" style="1"/>
    <col min="5371" max="5375" width="9.140625" style="1" customWidth="1"/>
    <col min="5376" max="5376" width="6.140625" style="1" bestFit="1" customWidth="1"/>
    <col min="5377" max="5377" width="7.42578125" style="1" customWidth="1"/>
    <col min="5378" max="5378" width="63.28515625" style="1" bestFit="1" customWidth="1"/>
    <col min="5379" max="5379" width="4" style="1" bestFit="1" customWidth="1"/>
    <col min="5380" max="5380" width="9.140625" style="1" customWidth="1"/>
    <col min="5381" max="5381" width="16.7109375" style="1" customWidth="1"/>
    <col min="5382" max="5382" width="15.5703125" style="1" bestFit="1" customWidth="1"/>
    <col min="5383" max="5383" width="9.140625" style="1" customWidth="1"/>
    <col min="5384" max="5385" width="15.140625" style="1" customWidth="1"/>
    <col min="5386" max="5386" width="9.140625" style="1" customWidth="1"/>
    <col min="5387" max="5388" width="16" style="1" customWidth="1"/>
    <col min="5389" max="5389" width="16.7109375" style="1" customWidth="1"/>
    <col min="5390" max="5390" width="9.140625" style="1" customWidth="1"/>
    <col min="5391" max="5391" width="16" style="1" bestFit="1" customWidth="1"/>
    <col min="5392" max="5392" width="9.140625" style="1" customWidth="1"/>
    <col min="5393" max="5393" width="16" style="1" customWidth="1"/>
    <col min="5394" max="5626" width="9.140625" style="1"/>
    <col min="5627" max="5631" width="9.140625" style="1" customWidth="1"/>
    <col min="5632" max="5632" width="6.140625" style="1" bestFit="1" customWidth="1"/>
    <col min="5633" max="5633" width="7.42578125" style="1" customWidth="1"/>
    <col min="5634" max="5634" width="63.28515625" style="1" bestFit="1" customWidth="1"/>
    <col min="5635" max="5635" width="4" style="1" bestFit="1" customWidth="1"/>
    <col min="5636" max="5636" width="9.140625" style="1" customWidth="1"/>
    <col min="5637" max="5637" width="16.7109375" style="1" customWidth="1"/>
    <col min="5638" max="5638" width="15.5703125" style="1" bestFit="1" customWidth="1"/>
    <col min="5639" max="5639" width="9.140625" style="1" customWidth="1"/>
    <col min="5640" max="5641" width="15.140625" style="1" customWidth="1"/>
    <col min="5642" max="5642" width="9.140625" style="1" customWidth="1"/>
    <col min="5643" max="5644" width="16" style="1" customWidth="1"/>
    <col min="5645" max="5645" width="16.7109375" style="1" customWidth="1"/>
    <col min="5646" max="5646" width="9.140625" style="1" customWidth="1"/>
    <col min="5647" max="5647" width="16" style="1" bestFit="1" customWidth="1"/>
    <col min="5648" max="5648" width="9.140625" style="1" customWidth="1"/>
    <col min="5649" max="5649" width="16" style="1" customWidth="1"/>
    <col min="5650" max="5882" width="9.140625" style="1"/>
    <col min="5883" max="5887" width="9.140625" style="1" customWidth="1"/>
    <col min="5888" max="5888" width="6.140625" style="1" bestFit="1" customWidth="1"/>
    <col min="5889" max="5889" width="7.42578125" style="1" customWidth="1"/>
    <col min="5890" max="5890" width="63.28515625" style="1" bestFit="1" customWidth="1"/>
    <col min="5891" max="5891" width="4" style="1" bestFit="1" customWidth="1"/>
    <col min="5892" max="5892" width="9.140625" style="1" customWidth="1"/>
    <col min="5893" max="5893" width="16.7109375" style="1" customWidth="1"/>
    <col min="5894" max="5894" width="15.5703125" style="1" bestFit="1" customWidth="1"/>
    <col min="5895" max="5895" width="9.140625" style="1" customWidth="1"/>
    <col min="5896" max="5897" width="15.140625" style="1" customWidth="1"/>
    <col min="5898" max="5898" width="9.140625" style="1" customWidth="1"/>
    <col min="5899" max="5900" width="16" style="1" customWidth="1"/>
    <col min="5901" max="5901" width="16.7109375" style="1" customWidth="1"/>
    <col min="5902" max="5902" width="9.140625" style="1" customWidth="1"/>
    <col min="5903" max="5903" width="16" style="1" bestFit="1" customWidth="1"/>
    <col min="5904" max="5904" width="9.140625" style="1" customWidth="1"/>
    <col min="5905" max="5905" width="16" style="1" customWidth="1"/>
    <col min="5906" max="6138" width="9.140625" style="1"/>
    <col min="6139" max="6143" width="9.140625" style="1" customWidth="1"/>
    <col min="6144" max="6144" width="6.140625" style="1" bestFit="1" customWidth="1"/>
    <col min="6145" max="6145" width="7.42578125" style="1" customWidth="1"/>
    <col min="6146" max="6146" width="63.28515625" style="1" bestFit="1" customWidth="1"/>
    <col min="6147" max="6147" width="4" style="1" bestFit="1" customWidth="1"/>
    <col min="6148" max="6148" width="9.140625" style="1" customWidth="1"/>
    <col min="6149" max="6149" width="16.7109375" style="1" customWidth="1"/>
    <col min="6150" max="6150" width="15.5703125" style="1" bestFit="1" customWidth="1"/>
    <col min="6151" max="6151" width="9.140625" style="1" customWidth="1"/>
    <col min="6152" max="6153" width="15.140625" style="1" customWidth="1"/>
    <col min="6154" max="6154" width="9.140625" style="1" customWidth="1"/>
    <col min="6155" max="6156" width="16" style="1" customWidth="1"/>
    <col min="6157" max="6157" width="16.7109375" style="1" customWidth="1"/>
    <col min="6158" max="6158" width="9.140625" style="1" customWidth="1"/>
    <col min="6159" max="6159" width="16" style="1" bestFit="1" customWidth="1"/>
    <col min="6160" max="6160" width="9.140625" style="1" customWidth="1"/>
    <col min="6161" max="6161" width="16" style="1" customWidth="1"/>
    <col min="6162" max="6394" width="9.140625" style="1"/>
    <col min="6395" max="6399" width="9.140625" style="1" customWidth="1"/>
    <col min="6400" max="6400" width="6.140625" style="1" bestFit="1" customWidth="1"/>
    <col min="6401" max="6401" width="7.42578125" style="1" customWidth="1"/>
    <col min="6402" max="6402" width="63.28515625" style="1" bestFit="1" customWidth="1"/>
    <col min="6403" max="6403" width="4" style="1" bestFit="1" customWidth="1"/>
    <col min="6404" max="6404" width="9.140625" style="1" customWidth="1"/>
    <col min="6405" max="6405" width="16.7109375" style="1" customWidth="1"/>
    <col min="6406" max="6406" width="15.5703125" style="1" bestFit="1" customWidth="1"/>
    <col min="6407" max="6407" width="9.140625" style="1" customWidth="1"/>
    <col min="6408" max="6409" width="15.140625" style="1" customWidth="1"/>
    <col min="6410" max="6410" width="9.140625" style="1" customWidth="1"/>
    <col min="6411" max="6412" width="16" style="1" customWidth="1"/>
    <col min="6413" max="6413" width="16.7109375" style="1" customWidth="1"/>
    <col min="6414" max="6414" width="9.140625" style="1" customWidth="1"/>
    <col min="6415" max="6415" width="16" style="1" bestFit="1" customWidth="1"/>
    <col min="6416" max="6416" width="9.140625" style="1" customWidth="1"/>
    <col min="6417" max="6417" width="16" style="1" customWidth="1"/>
    <col min="6418" max="6650" width="9.140625" style="1"/>
    <col min="6651" max="6655" width="9.140625" style="1" customWidth="1"/>
    <col min="6656" max="6656" width="6.140625" style="1" bestFit="1" customWidth="1"/>
    <col min="6657" max="6657" width="7.42578125" style="1" customWidth="1"/>
    <col min="6658" max="6658" width="63.28515625" style="1" bestFit="1" customWidth="1"/>
    <col min="6659" max="6659" width="4" style="1" bestFit="1" customWidth="1"/>
    <col min="6660" max="6660" width="9.140625" style="1" customWidth="1"/>
    <col min="6661" max="6661" width="16.7109375" style="1" customWidth="1"/>
    <col min="6662" max="6662" width="15.5703125" style="1" bestFit="1" customWidth="1"/>
    <col min="6663" max="6663" width="9.140625" style="1" customWidth="1"/>
    <col min="6664" max="6665" width="15.140625" style="1" customWidth="1"/>
    <col min="6666" max="6666" width="9.140625" style="1" customWidth="1"/>
    <col min="6667" max="6668" width="16" style="1" customWidth="1"/>
    <col min="6669" max="6669" width="16.7109375" style="1" customWidth="1"/>
    <col min="6670" max="6670" width="9.140625" style="1" customWidth="1"/>
    <col min="6671" max="6671" width="16" style="1" bestFit="1" customWidth="1"/>
    <col min="6672" max="6672" width="9.140625" style="1" customWidth="1"/>
    <col min="6673" max="6673" width="16" style="1" customWidth="1"/>
    <col min="6674" max="6906" width="9.140625" style="1"/>
    <col min="6907" max="6911" width="9.140625" style="1" customWidth="1"/>
    <col min="6912" max="6912" width="6.140625" style="1" bestFit="1" customWidth="1"/>
    <col min="6913" max="6913" width="7.42578125" style="1" customWidth="1"/>
    <col min="6914" max="6914" width="63.28515625" style="1" bestFit="1" customWidth="1"/>
    <col min="6915" max="6915" width="4" style="1" bestFit="1" customWidth="1"/>
    <col min="6916" max="6916" width="9.140625" style="1" customWidth="1"/>
    <col min="6917" max="6917" width="16.7109375" style="1" customWidth="1"/>
    <col min="6918" max="6918" width="15.5703125" style="1" bestFit="1" customWidth="1"/>
    <col min="6919" max="6919" width="9.140625" style="1" customWidth="1"/>
    <col min="6920" max="6921" width="15.140625" style="1" customWidth="1"/>
    <col min="6922" max="6922" width="9.140625" style="1" customWidth="1"/>
    <col min="6923" max="6924" width="16" style="1" customWidth="1"/>
    <col min="6925" max="6925" width="16.7109375" style="1" customWidth="1"/>
    <col min="6926" max="6926" width="9.140625" style="1" customWidth="1"/>
    <col min="6927" max="6927" width="16" style="1" bestFit="1" customWidth="1"/>
    <col min="6928" max="6928" width="9.140625" style="1" customWidth="1"/>
    <col min="6929" max="6929" width="16" style="1" customWidth="1"/>
    <col min="6930" max="7162" width="9.140625" style="1"/>
    <col min="7163" max="7167" width="9.140625" style="1" customWidth="1"/>
    <col min="7168" max="7168" width="6.140625" style="1" bestFit="1" customWidth="1"/>
    <col min="7169" max="7169" width="7.42578125" style="1" customWidth="1"/>
    <col min="7170" max="7170" width="63.28515625" style="1" bestFit="1" customWidth="1"/>
    <col min="7171" max="7171" width="4" style="1" bestFit="1" customWidth="1"/>
    <col min="7172" max="7172" width="9.140625" style="1" customWidth="1"/>
    <col min="7173" max="7173" width="16.7109375" style="1" customWidth="1"/>
    <col min="7174" max="7174" width="15.5703125" style="1" bestFit="1" customWidth="1"/>
    <col min="7175" max="7175" width="9.140625" style="1" customWidth="1"/>
    <col min="7176" max="7177" width="15.140625" style="1" customWidth="1"/>
    <col min="7178" max="7178" width="9.140625" style="1" customWidth="1"/>
    <col min="7179" max="7180" width="16" style="1" customWidth="1"/>
    <col min="7181" max="7181" width="16.7109375" style="1" customWidth="1"/>
    <col min="7182" max="7182" width="9.140625" style="1" customWidth="1"/>
    <col min="7183" max="7183" width="16" style="1" bestFit="1" customWidth="1"/>
    <col min="7184" max="7184" width="9.140625" style="1" customWidth="1"/>
    <col min="7185" max="7185" width="16" style="1" customWidth="1"/>
    <col min="7186" max="7418" width="9.140625" style="1"/>
    <col min="7419" max="7423" width="9.140625" style="1" customWidth="1"/>
    <col min="7424" max="7424" width="6.140625" style="1" bestFit="1" customWidth="1"/>
    <col min="7425" max="7425" width="7.42578125" style="1" customWidth="1"/>
    <col min="7426" max="7426" width="63.28515625" style="1" bestFit="1" customWidth="1"/>
    <col min="7427" max="7427" width="4" style="1" bestFit="1" customWidth="1"/>
    <col min="7428" max="7428" width="9.140625" style="1" customWidth="1"/>
    <col min="7429" max="7429" width="16.7109375" style="1" customWidth="1"/>
    <col min="7430" max="7430" width="15.5703125" style="1" bestFit="1" customWidth="1"/>
    <col min="7431" max="7431" width="9.140625" style="1" customWidth="1"/>
    <col min="7432" max="7433" width="15.140625" style="1" customWidth="1"/>
    <col min="7434" max="7434" width="9.140625" style="1" customWidth="1"/>
    <col min="7435" max="7436" width="16" style="1" customWidth="1"/>
    <col min="7437" max="7437" width="16.7109375" style="1" customWidth="1"/>
    <col min="7438" max="7438" width="9.140625" style="1" customWidth="1"/>
    <col min="7439" max="7439" width="16" style="1" bestFit="1" customWidth="1"/>
    <col min="7440" max="7440" width="9.140625" style="1" customWidth="1"/>
    <col min="7441" max="7441" width="16" style="1" customWidth="1"/>
    <col min="7442" max="7674" width="9.140625" style="1"/>
    <col min="7675" max="7679" width="9.140625" style="1" customWidth="1"/>
    <col min="7680" max="7680" width="6.140625" style="1" bestFit="1" customWidth="1"/>
    <col min="7681" max="7681" width="7.42578125" style="1" customWidth="1"/>
    <col min="7682" max="7682" width="63.28515625" style="1" bestFit="1" customWidth="1"/>
    <col min="7683" max="7683" width="4" style="1" bestFit="1" customWidth="1"/>
    <col min="7684" max="7684" width="9.140625" style="1" customWidth="1"/>
    <col min="7685" max="7685" width="16.7109375" style="1" customWidth="1"/>
    <col min="7686" max="7686" width="15.5703125" style="1" bestFit="1" customWidth="1"/>
    <col min="7687" max="7687" width="9.140625" style="1" customWidth="1"/>
    <col min="7688" max="7689" width="15.140625" style="1" customWidth="1"/>
    <col min="7690" max="7690" width="9.140625" style="1" customWidth="1"/>
    <col min="7691" max="7692" width="16" style="1" customWidth="1"/>
    <col min="7693" max="7693" width="16.7109375" style="1" customWidth="1"/>
    <col min="7694" max="7694" width="9.140625" style="1" customWidth="1"/>
    <col min="7695" max="7695" width="16" style="1" bestFit="1" customWidth="1"/>
    <col min="7696" max="7696" width="9.140625" style="1" customWidth="1"/>
    <col min="7697" max="7697" width="16" style="1" customWidth="1"/>
    <col min="7698" max="7930" width="9.140625" style="1"/>
    <col min="7931" max="7935" width="9.140625" style="1" customWidth="1"/>
    <col min="7936" max="7936" width="6.140625" style="1" bestFit="1" customWidth="1"/>
    <col min="7937" max="7937" width="7.42578125" style="1" customWidth="1"/>
    <col min="7938" max="7938" width="63.28515625" style="1" bestFit="1" customWidth="1"/>
    <col min="7939" max="7939" width="4" style="1" bestFit="1" customWidth="1"/>
    <col min="7940" max="7940" width="9.140625" style="1" customWidth="1"/>
    <col min="7941" max="7941" width="16.7109375" style="1" customWidth="1"/>
    <col min="7942" max="7942" width="15.5703125" style="1" bestFit="1" customWidth="1"/>
    <col min="7943" max="7943" width="9.140625" style="1" customWidth="1"/>
    <col min="7944" max="7945" width="15.140625" style="1" customWidth="1"/>
    <col min="7946" max="7946" width="9.140625" style="1" customWidth="1"/>
    <col min="7947" max="7948" width="16" style="1" customWidth="1"/>
    <col min="7949" max="7949" width="16.7109375" style="1" customWidth="1"/>
    <col min="7950" max="7950" width="9.140625" style="1" customWidth="1"/>
    <col min="7951" max="7951" width="16" style="1" bestFit="1" customWidth="1"/>
    <col min="7952" max="7952" width="9.140625" style="1" customWidth="1"/>
    <col min="7953" max="7953" width="16" style="1" customWidth="1"/>
    <col min="7954" max="8186" width="9.140625" style="1"/>
    <col min="8187" max="8191" width="9.140625" style="1" customWidth="1"/>
    <col min="8192" max="8192" width="6.140625" style="1" bestFit="1" customWidth="1"/>
    <col min="8193" max="8193" width="7.42578125" style="1" customWidth="1"/>
    <col min="8194" max="8194" width="63.28515625" style="1" bestFit="1" customWidth="1"/>
    <col min="8195" max="8195" width="4" style="1" bestFit="1" customWidth="1"/>
    <col min="8196" max="8196" width="9.140625" style="1" customWidth="1"/>
    <col min="8197" max="8197" width="16.7109375" style="1" customWidth="1"/>
    <col min="8198" max="8198" width="15.5703125" style="1" bestFit="1" customWidth="1"/>
    <col min="8199" max="8199" width="9.140625" style="1" customWidth="1"/>
    <col min="8200" max="8201" width="15.140625" style="1" customWidth="1"/>
    <col min="8202" max="8202" width="9.140625" style="1" customWidth="1"/>
    <col min="8203" max="8204" width="16" style="1" customWidth="1"/>
    <col min="8205" max="8205" width="16.7109375" style="1" customWidth="1"/>
    <col min="8206" max="8206" width="9.140625" style="1" customWidth="1"/>
    <col min="8207" max="8207" width="16" style="1" bestFit="1" customWidth="1"/>
    <col min="8208" max="8208" width="9.140625" style="1" customWidth="1"/>
    <col min="8209" max="8209" width="16" style="1" customWidth="1"/>
    <col min="8210" max="8442" width="9.140625" style="1"/>
    <col min="8443" max="8447" width="9.140625" style="1" customWidth="1"/>
    <col min="8448" max="8448" width="6.140625" style="1" bestFit="1" customWidth="1"/>
    <col min="8449" max="8449" width="7.42578125" style="1" customWidth="1"/>
    <col min="8450" max="8450" width="63.28515625" style="1" bestFit="1" customWidth="1"/>
    <col min="8451" max="8451" width="4" style="1" bestFit="1" customWidth="1"/>
    <col min="8452" max="8452" width="9.140625" style="1" customWidth="1"/>
    <col min="8453" max="8453" width="16.7109375" style="1" customWidth="1"/>
    <col min="8454" max="8454" width="15.5703125" style="1" bestFit="1" customWidth="1"/>
    <col min="8455" max="8455" width="9.140625" style="1" customWidth="1"/>
    <col min="8456" max="8457" width="15.140625" style="1" customWidth="1"/>
    <col min="8458" max="8458" width="9.140625" style="1" customWidth="1"/>
    <col min="8459" max="8460" width="16" style="1" customWidth="1"/>
    <col min="8461" max="8461" width="16.7109375" style="1" customWidth="1"/>
    <col min="8462" max="8462" width="9.140625" style="1" customWidth="1"/>
    <col min="8463" max="8463" width="16" style="1" bestFit="1" customWidth="1"/>
    <col min="8464" max="8464" width="9.140625" style="1" customWidth="1"/>
    <col min="8465" max="8465" width="16" style="1" customWidth="1"/>
    <col min="8466" max="8698" width="9.140625" style="1"/>
    <col min="8699" max="8703" width="9.140625" style="1" customWidth="1"/>
    <col min="8704" max="8704" width="6.140625" style="1" bestFit="1" customWidth="1"/>
    <col min="8705" max="8705" width="7.42578125" style="1" customWidth="1"/>
    <col min="8706" max="8706" width="63.28515625" style="1" bestFit="1" customWidth="1"/>
    <col min="8707" max="8707" width="4" style="1" bestFit="1" customWidth="1"/>
    <col min="8708" max="8708" width="9.140625" style="1" customWidth="1"/>
    <col min="8709" max="8709" width="16.7109375" style="1" customWidth="1"/>
    <col min="8710" max="8710" width="15.5703125" style="1" bestFit="1" customWidth="1"/>
    <col min="8711" max="8711" width="9.140625" style="1" customWidth="1"/>
    <col min="8712" max="8713" width="15.140625" style="1" customWidth="1"/>
    <col min="8714" max="8714" width="9.140625" style="1" customWidth="1"/>
    <col min="8715" max="8716" width="16" style="1" customWidth="1"/>
    <col min="8717" max="8717" width="16.7109375" style="1" customWidth="1"/>
    <col min="8718" max="8718" width="9.140625" style="1" customWidth="1"/>
    <col min="8719" max="8719" width="16" style="1" bestFit="1" customWidth="1"/>
    <col min="8720" max="8720" width="9.140625" style="1" customWidth="1"/>
    <col min="8721" max="8721" width="16" style="1" customWidth="1"/>
    <col min="8722" max="8954" width="9.140625" style="1"/>
    <col min="8955" max="8959" width="9.140625" style="1" customWidth="1"/>
    <col min="8960" max="8960" width="6.140625" style="1" bestFit="1" customWidth="1"/>
    <col min="8961" max="8961" width="7.42578125" style="1" customWidth="1"/>
    <col min="8962" max="8962" width="63.28515625" style="1" bestFit="1" customWidth="1"/>
    <col min="8963" max="8963" width="4" style="1" bestFit="1" customWidth="1"/>
    <col min="8964" max="8964" width="9.140625" style="1" customWidth="1"/>
    <col min="8965" max="8965" width="16.7109375" style="1" customWidth="1"/>
    <col min="8966" max="8966" width="15.5703125" style="1" bestFit="1" customWidth="1"/>
    <col min="8967" max="8967" width="9.140625" style="1" customWidth="1"/>
    <col min="8968" max="8969" width="15.140625" style="1" customWidth="1"/>
    <col min="8970" max="8970" width="9.140625" style="1" customWidth="1"/>
    <col min="8971" max="8972" width="16" style="1" customWidth="1"/>
    <col min="8973" max="8973" width="16.7109375" style="1" customWidth="1"/>
    <col min="8974" max="8974" width="9.140625" style="1" customWidth="1"/>
    <col min="8975" max="8975" width="16" style="1" bestFit="1" customWidth="1"/>
    <col min="8976" max="8976" width="9.140625" style="1" customWidth="1"/>
    <col min="8977" max="8977" width="16" style="1" customWidth="1"/>
    <col min="8978" max="9210" width="9.140625" style="1"/>
    <col min="9211" max="9215" width="9.140625" style="1" customWidth="1"/>
    <col min="9216" max="9216" width="6.140625" style="1" bestFit="1" customWidth="1"/>
    <col min="9217" max="9217" width="7.42578125" style="1" customWidth="1"/>
    <col min="9218" max="9218" width="63.28515625" style="1" bestFit="1" customWidth="1"/>
    <col min="9219" max="9219" width="4" style="1" bestFit="1" customWidth="1"/>
    <col min="9220" max="9220" width="9.140625" style="1" customWidth="1"/>
    <col min="9221" max="9221" width="16.7109375" style="1" customWidth="1"/>
    <col min="9222" max="9222" width="15.5703125" style="1" bestFit="1" customWidth="1"/>
    <col min="9223" max="9223" width="9.140625" style="1" customWidth="1"/>
    <col min="9224" max="9225" width="15.140625" style="1" customWidth="1"/>
    <col min="9226" max="9226" width="9.140625" style="1" customWidth="1"/>
    <col min="9227" max="9228" width="16" style="1" customWidth="1"/>
    <col min="9229" max="9229" width="16.7109375" style="1" customWidth="1"/>
    <col min="9230" max="9230" width="9.140625" style="1" customWidth="1"/>
    <col min="9231" max="9231" width="16" style="1" bestFit="1" customWidth="1"/>
    <col min="9232" max="9232" width="9.140625" style="1" customWidth="1"/>
    <col min="9233" max="9233" width="16" style="1" customWidth="1"/>
    <col min="9234" max="9466" width="9.140625" style="1"/>
    <col min="9467" max="9471" width="9.140625" style="1" customWidth="1"/>
    <col min="9472" max="9472" width="6.140625" style="1" bestFit="1" customWidth="1"/>
    <col min="9473" max="9473" width="7.42578125" style="1" customWidth="1"/>
    <col min="9474" max="9474" width="63.28515625" style="1" bestFit="1" customWidth="1"/>
    <col min="9475" max="9475" width="4" style="1" bestFit="1" customWidth="1"/>
    <col min="9476" max="9476" width="9.140625" style="1" customWidth="1"/>
    <col min="9477" max="9477" width="16.7109375" style="1" customWidth="1"/>
    <col min="9478" max="9478" width="15.5703125" style="1" bestFit="1" customWidth="1"/>
    <col min="9479" max="9479" width="9.140625" style="1" customWidth="1"/>
    <col min="9480" max="9481" width="15.140625" style="1" customWidth="1"/>
    <col min="9482" max="9482" width="9.140625" style="1" customWidth="1"/>
    <col min="9483" max="9484" width="16" style="1" customWidth="1"/>
    <col min="9485" max="9485" width="16.7109375" style="1" customWidth="1"/>
    <col min="9486" max="9486" width="9.140625" style="1" customWidth="1"/>
    <col min="9487" max="9487" width="16" style="1" bestFit="1" customWidth="1"/>
    <col min="9488" max="9488" width="9.140625" style="1" customWidth="1"/>
    <col min="9489" max="9489" width="16" style="1" customWidth="1"/>
    <col min="9490" max="9722" width="9.140625" style="1"/>
    <col min="9723" max="9727" width="9.140625" style="1" customWidth="1"/>
    <col min="9728" max="9728" width="6.140625" style="1" bestFit="1" customWidth="1"/>
    <col min="9729" max="9729" width="7.42578125" style="1" customWidth="1"/>
    <col min="9730" max="9730" width="63.28515625" style="1" bestFit="1" customWidth="1"/>
    <col min="9731" max="9731" width="4" style="1" bestFit="1" customWidth="1"/>
    <col min="9732" max="9732" width="9.140625" style="1" customWidth="1"/>
    <col min="9733" max="9733" width="16.7109375" style="1" customWidth="1"/>
    <col min="9734" max="9734" width="15.5703125" style="1" bestFit="1" customWidth="1"/>
    <col min="9735" max="9735" width="9.140625" style="1" customWidth="1"/>
    <col min="9736" max="9737" width="15.140625" style="1" customWidth="1"/>
    <col min="9738" max="9738" width="9.140625" style="1" customWidth="1"/>
    <col min="9739" max="9740" width="16" style="1" customWidth="1"/>
    <col min="9741" max="9741" width="16.7109375" style="1" customWidth="1"/>
    <col min="9742" max="9742" width="9.140625" style="1" customWidth="1"/>
    <col min="9743" max="9743" width="16" style="1" bestFit="1" customWidth="1"/>
    <col min="9744" max="9744" width="9.140625" style="1" customWidth="1"/>
    <col min="9745" max="9745" width="16" style="1" customWidth="1"/>
    <col min="9746" max="9978" width="9.140625" style="1"/>
    <col min="9979" max="9983" width="9.140625" style="1" customWidth="1"/>
    <col min="9984" max="9984" width="6.140625" style="1" bestFit="1" customWidth="1"/>
    <col min="9985" max="9985" width="7.42578125" style="1" customWidth="1"/>
    <col min="9986" max="9986" width="63.28515625" style="1" bestFit="1" customWidth="1"/>
    <col min="9987" max="9987" width="4" style="1" bestFit="1" customWidth="1"/>
    <col min="9988" max="9988" width="9.140625" style="1" customWidth="1"/>
    <col min="9989" max="9989" width="16.7109375" style="1" customWidth="1"/>
    <col min="9990" max="9990" width="15.5703125" style="1" bestFit="1" customWidth="1"/>
    <col min="9991" max="9991" width="9.140625" style="1" customWidth="1"/>
    <col min="9992" max="9993" width="15.140625" style="1" customWidth="1"/>
    <col min="9994" max="9994" width="9.140625" style="1" customWidth="1"/>
    <col min="9995" max="9996" width="16" style="1" customWidth="1"/>
    <col min="9997" max="9997" width="16.7109375" style="1" customWidth="1"/>
    <col min="9998" max="9998" width="9.140625" style="1" customWidth="1"/>
    <col min="9999" max="9999" width="16" style="1" bestFit="1" customWidth="1"/>
    <col min="10000" max="10000" width="9.140625" style="1" customWidth="1"/>
    <col min="10001" max="10001" width="16" style="1" customWidth="1"/>
    <col min="10002" max="10234" width="9.140625" style="1"/>
    <col min="10235" max="10239" width="9.140625" style="1" customWidth="1"/>
    <col min="10240" max="10240" width="6.140625" style="1" bestFit="1" customWidth="1"/>
    <col min="10241" max="10241" width="7.42578125" style="1" customWidth="1"/>
    <col min="10242" max="10242" width="63.28515625" style="1" bestFit="1" customWidth="1"/>
    <col min="10243" max="10243" width="4" style="1" bestFit="1" customWidth="1"/>
    <col min="10244" max="10244" width="9.140625" style="1" customWidth="1"/>
    <col min="10245" max="10245" width="16.7109375" style="1" customWidth="1"/>
    <col min="10246" max="10246" width="15.5703125" style="1" bestFit="1" customWidth="1"/>
    <col min="10247" max="10247" width="9.140625" style="1" customWidth="1"/>
    <col min="10248" max="10249" width="15.140625" style="1" customWidth="1"/>
    <col min="10250" max="10250" width="9.140625" style="1" customWidth="1"/>
    <col min="10251" max="10252" width="16" style="1" customWidth="1"/>
    <col min="10253" max="10253" width="16.7109375" style="1" customWidth="1"/>
    <col min="10254" max="10254" width="9.140625" style="1" customWidth="1"/>
    <col min="10255" max="10255" width="16" style="1" bestFit="1" customWidth="1"/>
    <col min="10256" max="10256" width="9.140625" style="1" customWidth="1"/>
    <col min="10257" max="10257" width="16" style="1" customWidth="1"/>
    <col min="10258" max="10490" width="9.140625" style="1"/>
    <col min="10491" max="10495" width="9.140625" style="1" customWidth="1"/>
    <col min="10496" max="10496" width="6.140625" style="1" bestFit="1" customWidth="1"/>
    <col min="10497" max="10497" width="7.42578125" style="1" customWidth="1"/>
    <col min="10498" max="10498" width="63.28515625" style="1" bestFit="1" customWidth="1"/>
    <col min="10499" max="10499" width="4" style="1" bestFit="1" customWidth="1"/>
    <col min="10500" max="10500" width="9.140625" style="1" customWidth="1"/>
    <col min="10501" max="10501" width="16.7109375" style="1" customWidth="1"/>
    <col min="10502" max="10502" width="15.5703125" style="1" bestFit="1" customWidth="1"/>
    <col min="10503" max="10503" width="9.140625" style="1" customWidth="1"/>
    <col min="10504" max="10505" width="15.140625" style="1" customWidth="1"/>
    <col min="10506" max="10506" width="9.140625" style="1" customWidth="1"/>
    <col min="10507" max="10508" width="16" style="1" customWidth="1"/>
    <col min="10509" max="10509" width="16.7109375" style="1" customWidth="1"/>
    <col min="10510" max="10510" width="9.140625" style="1" customWidth="1"/>
    <col min="10511" max="10511" width="16" style="1" bestFit="1" customWidth="1"/>
    <col min="10512" max="10512" width="9.140625" style="1" customWidth="1"/>
    <col min="10513" max="10513" width="16" style="1" customWidth="1"/>
    <col min="10514" max="10746" width="9.140625" style="1"/>
    <col min="10747" max="10751" width="9.140625" style="1" customWidth="1"/>
    <col min="10752" max="10752" width="6.140625" style="1" bestFit="1" customWidth="1"/>
    <col min="10753" max="10753" width="7.42578125" style="1" customWidth="1"/>
    <col min="10754" max="10754" width="63.28515625" style="1" bestFit="1" customWidth="1"/>
    <col min="10755" max="10755" width="4" style="1" bestFit="1" customWidth="1"/>
    <col min="10756" max="10756" width="9.140625" style="1" customWidth="1"/>
    <col min="10757" max="10757" width="16.7109375" style="1" customWidth="1"/>
    <col min="10758" max="10758" width="15.5703125" style="1" bestFit="1" customWidth="1"/>
    <col min="10759" max="10759" width="9.140625" style="1" customWidth="1"/>
    <col min="10760" max="10761" width="15.140625" style="1" customWidth="1"/>
    <col min="10762" max="10762" width="9.140625" style="1" customWidth="1"/>
    <col min="10763" max="10764" width="16" style="1" customWidth="1"/>
    <col min="10765" max="10765" width="16.7109375" style="1" customWidth="1"/>
    <col min="10766" max="10766" width="9.140625" style="1" customWidth="1"/>
    <col min="10767" max="10767" width="16" style="1" bestFit="1" customWidth="1"/>
    <col min="10768" max="10768" width="9.140625" style="1" customWidth="1"/>
    <col min="10769" max="10769" width="16" style="1" customWidth="1"/>
    <col min="10770" max="11002" width="9.140625" style="1"/>
    <col min="11003" max="11007" width="9.140625" style="1" customWidth="1"/>
    <col min="11008" max="11008" width="6.140625" style="1" bestFit="1" customWidth="1"/>
    <col min="11009" max="11009" width="7.42578125" style="1" customWidth="1"/>
    <col min="11010" max="11010" width="63.28515625" style="1" bestFit="1" customWidth="1"/>
    <col min="11011" max="11011" width="4" style="1" bestFit="1" customWidth="1"/>
    <col min="11012" max="11012" width="9.140625" style="1" customWidth="1"/>
    <col min="11013" max="11013" width="16.7109375" style="1" customWidth="1"/>
    <col min="11014" max="11014" width="15.5703125" style="1" bestFit="1" customWidth="1"/>
    <col min="11015" max="11015" width="9.140625" style="1" customWidth="1"/>
    <col min="11016" max="11017" width="15.140625" style="1" customWidth="1"/>
    <col min="11018" max="11018" width="9.140625" style="1" customWidth="1"/>
    <col min="11019" max="11020" width="16" style="1" customWidth="1"/>
    <col min="11021" max="11021" width="16.7109375" style="1" customWidth="1"/>
    <col min="11022" max="11022" width="9.140625" style="1" customWidth="1"/>
    <col min="11023" max="11023" width="16" style="1" bestFit="1" customWidth="1"/>
    <col min="11024" max="11024" width="9.140625" style="1" customWidth="1"/>
    <col min="11025" max="11025" width="16" style="1" customWidth="1"/>
    <col min="11026" max="11258" width="9.140625" style="1"/>
    <col min="11259" max="11263" width="9.140625" style="1" customWidth="1"/>
    <col min="11264" max="11264" width="6.140625" style="1" bestFit="1" customWidth="1"/>
    <col min="11265" max="11265" width="7.42578125" style="1" customWidth="1"/>
    <col min="11266" max="11266" width="63.28515625" style="1" bestFit="1" customWidth="1"/>
    <col min="11267" max="11267" width="4" style="1" bestFit="1" customWidth="1"/>
    <col min="11268" max="11268" width="9.140625" style="1" customWidth="1"/>
    <col min="11269" max="11269" width="16.7109375" style="1" customWidth="1"/>
    <col min="11270" max="11270" width="15.5703125" style="1" bestFit="1" customWidth="1"/>
    <col min="11271" max="11271" width="9.140625" style="1" customWidth="1"/>
    <col min="11272" max="11273" width="15.140625" style="1" customWidth="1"/>
    <col min="11274" max="11274" width="9.140625" style="1" customWidth="1"/>
    <col min="11275" max="11276" width="16" style="1" customWidth="1"/>
    <col min="11277" max="11277" width="16.7109375" style="1" customWidth="1"/>
    <col min="11278" max="11278" width="9.140625" style="1" customWidth="1"/>
    <col min="11279" max="11279" width="16" style="1" bestFit="1" customWidth="1"/>
    <col min="11280" max="11280" width="9.140625" style="1" customWidth="1"/>
    <col min="11281" max="11281" width="16" style="1" customWidth="1"/>
    <col min="11282" max="11514" width="9.140625" style="1"/>
    <col min="11515" max="11519" width="9.140625" style="1" customWidth="1"/>
    <col min="11520" max="11520" width="6.140625" style="1" bestFit="1" customWidth="1"/>
    <col min="11521" max="11521" width="7.42578125" style="1" customWidth="1"/>
    <col min="11522" max="11522" width="63.28515625" style="1" bestFit="1" customWidth="1"/>
    <col min="11523" max="11523" width="4" style="1" bestFit="1" customWidth="1"/>
    <col min="11524" max="11524" width="9.140625" style="1" customWidth="1"/>
    <col min="11525" max="11525" width="16.7109375" style="1" customWidth="1"/>
    <col min="11526" max="11526" width="15.5703125" style="1" bestFit="1" customWidth="1"/>
    <col min="11527" max="11527" width="9.140625" style="1" customWidth="1"/>
    <col min="11528" max="11529" width="15.140625" style="1" customWidth="1"/>
    <col min="11530" max="11530" width="9.140625" style="1" customWidth="1"/>
    <col min="11531" max="11532" width="16" style="1" customWidth="1"/>
    <col min="11533" max="11533" width="16.7109375" style="1" customWidth="1"/>
    <col min="11534" max="11534" width="9.140625" style="1" customWidth="1"/>
    <col min="11535" max="11535" width="16" style="1" bestFit="1" customWidth="1"/>
    <col min="11536" max="11536" width="9.140625" style="1" customWidth="1"/>
    <col min="11537" max="11537" width="16" style="1" customWidth="1"/>
    <col min="11538" max="11770" width="9.140625" style="1"/>
    <col min="11771" max="11775" width="9.140625" style="1" customWidth="1"/>
    <col min="11776" max="11776" width="6.140625" style="1" bestFit="1" customWidth="1"/>
    <col min="11777" max="11777" width="7.42578125" style="1" customWidth="1"/>
    <col min="11778" max="11778" width="63.28515625" style="1" bestFit="1" customWidth="1"/>
    <col min="11779" max="11779" width="4" style="1" bestFit="1" customWidth="1"/>
    <col min="11780" max="11780" width="9.140625" style="1" customWidth="1"/>
    <col min="11781" max="11781" width="16.7109375" style="1" customWidth="1"/>
    <col min="11782" max="11782" width="15.5703125" style="1" bestFit="1" customWidth="1"/>
    <col min="11783" max="11783" width="9.140625" style="1" customWidth="1"/>
    <col min="11784" max="11785" width="15.140625" style="1" customWidth="1"/>
    <col min="11786" max="11786" width="9.140625" style="1" customWidth="1"/>
    <col min="11787" max="11788" width="16" style="1" customWidth="1"/>
    <col min="11789" max="11789" width="16.7109375" style="1" customWidth="1"/>
    <col min="11790" max="11790" width="9.140625" style="1" customWidth="1"/>
    <col min="11791" max="11791" width="16" style="1" bestFit="1" customWidth="1"/>
    <col min="11792" max="11792" width="9.140625" style="1" customWidth="1"/>
    <col min="11793" max="11793" width="16" style="1" customWidth="1"/>
    <col min="11794" max="12026" width="9.140625" style="1"/>
    <col min="12027" max="12031" width="9.140625" style="1" customWidth="1"/>
    <col min="12032" max="12032" width="6.140625" style="1" bestFit="1" customWidth="1"/>
    <col min="12033" max="12033" width="7.42578125" style="1" customWidth="1"/>
    <col min="12034" max="12034" width="63.28515625" style="1" bestFit="1" customWidth="1"/>
    <col min="12035" max="12035" width="4" style="1" bestFit="1" customWidth="1"/>
    <col min="12036" max="12036" width="9.140625" style="1" customWidth="1"/>
    <col min="12037" max="12037" width="16.7109375" style="1" customWidth="1"/>
    <col min="12038" max="12038" width="15.5703125" style="1" bestFit="1" customWidth="1"/>
    <col min="12039" max="12039" width="9.140625" style="1" customWidth="1"/>
    <col min="12040" max="12041" width="15.140625" style="1" customWidth="1"/>
    <col min="12042" max="12042" width="9.140625" style="1" customWidth="1"/>
    <col min="12043" max="12044" width="16" style="1" customWidth="1"/>
    <col min="12045" max="12045" width="16.7109375" style="1" customWidth="1"/>
    <col min="12046" max="12046" width="9.140625" style="1" customWidth="1"/>
    <col min="12047" max="12047" width="16" style="1" bestFit="1" customWidth="1"/>
    <col min="12048" max="12048" width="9.140625" style="1" customWidth="1"/>
    <col min="12049" max="12049" width="16" style="1" customWidth="1"/>
    <col min="12050" max="12282" width="9.140625" style="1"/>
    <col min="12283" max="12287" width="9.140625" style="1" customWidth="1"/>
    <col min="12288" max="12288" width="6.140625" style="1" bestFit="1" customWidth="1"/>
    <col min="12289" max="12289" width="7.42578125" style="1" customWidth="1"/>
    <col min="12290" max="12290" width="63.28515625" style="1" bestFit="1" customWidth="1"/>
    <col min="12291" max="12291" width="4" style="1" bestFit="1" customWidth="1"/>
    <col min="12292" max="12292" width="9.140625" style="1" customWidth="1"/>
    <col min="12293" max="12293" width="16.7109375" style="1" customWidth="1"/>
    <col min="12294" max="12294" width="15.5703125" style="1" bestFit="1" customWidth="1"/>
    <col min="12295" max="12295" width="9.140625" style="1" customWidth="1"/>
    <col min="12296" max="12297" width="15.140625" style="1" customWidth="1"/>
    <col min="12298" max="12298" width="9.140625" style="1" customWidth="1"/>
    <col min="12299" max="12300" width="16" style="1" customWidth="1"/>
    <col min="12301" max="12301" width="16.7109375" style="1" customWidth="1"/>
    <col min="12302" max="12302" width="9.140625" style="1" customWidth="1"/>
    <col min="12303" max="12303" width="16" style="1" bestFit="1" customWidth="1"/>
    <col min="12304" max="12304" width="9.140625" style="1" customWidth="1"/>
    <col min="12305" max="12305" width="16" style="1" customWidth="1"/>
    <col min="12306" max="12538" width="9.140625" style="1"/>
    <col min="12539" max="12543" width="9.140625" style="1" customWidth="1"/>
    <col min="12544" max="12544" width="6.140625" style="1" bestFit="1" customWidth="1"/>
    <col min="12545" max="12545" width="7.42578125" style="1" customWidth="1"/>
    <col min="12546" max="12546" width="63.28515625" style="1" bestFit="1" customWidth="1"/>
    <col min="12547" max="12547" width="4" style="1" bestFit="1" customWidth="1"/>
    <col min="12548" max="12548" width="9.140625" style="1" customWidth="1"/>
    <col min="12549" max="12549" width="16.7109375" style="1" customWidth="1"/>
    <col min="12550" max="12550" width="15.5703125" style="1" bestFit="1" customWidth="1"/>
    <col min="12551" max="12551" width="9.140625" style="1" customWidth="1"/>
    <col min="12552" max="12553" width="15.140625" style="1" customWidth="1"/>
    <col min="12554" max="12554" width="9.140625" style="1" customWidth="1"/>
    <col min="12555" max="12556" width="16" style="1" customWidth="1"/>
    <col min="12557" max="12557" width="16.7109375" style="1" customWidth="1"/>
    <col min="12558" max="12558" width="9.140625" style="1" customWidth="1"/>
    <col min="12559" max="12559" width="16" style="1" bestFit="1" customWidth="1"/>
    <col min="12560" max="12560" width="9.140625" style="1" customWidth="1"/>
    <col min="12561" max="12561" width="16" style="1" customWidth="1"/>
    <col min="12562" max="12794" width="9.140625" style="1"/>
    <col min="12795" max="12799" width="9.140625" style="1" customWidth="1"/>
    <col min="12800" max="12800" width="6.140625" style="1" bestFit="1" customWidth="1"/>
    <col min="12801" max="12801" width="7.42578125" style="1" customWidth="1"/>
    <col min="12802" max="12802" width="63.28515625" style="1" bestFit="1" customWidth="1"/>
    <col min="12803" max="12803" width="4" style="1" bestFit="1" customWidth="1"/>
    <col min="12804" max="12804" width="9.140625" style="1" customWidth="1"/>
    <col min="12805" max="12805" width="16.7109375" style="1" customWidth="1"/>
    <col min="12806" max="12806" width="15.5703125" style="1" bestFit="1" customWidth="1"/>
    <col min="12807" max="12807" width="9.140625" style="1" customWidth="1"/>
    <col min="12808" max="12809" width="15.140625" style="1" customWidth="1"/>
    <col min="12810" max="12810" width="9.140625" style="1" customWidth="1"/>
    <col min="12811" max="12812" width="16" style="1" customWidth="1"/>
    <col min="12813" max="12813" width="16.7109375" style="1" customWidth="1"/>
    <col min="12814" max="12814" width="9.140625" style="1" customWidth="1"/>
    <col min="12815" max="12815" width="16" style="1" bestFit="1" customWidth="1"/>
    <col min="12816" max="12816" width="9.140625" style="1" customWidth="1"/>
    <col min="12817" max="12817" width="16" style="1" customWidth="1"/>
    <col min="12818" max="13050" width="9.140625" style="1"/>
    <col min="13051" max="13055" width="9.140625" style="1" customWidth="1"/>
    <col min="13056" max="13056" width="6.140625" style="1" bestFit="1" customWidth="1"/>
    <col min="13057" max="13057" width="7.42578125" style="1" customWidth="1"/>
    <col min="13058" max="13058" width="63.28515625" style="1" bestFit="1" customWidth="1"/>
    <col min="13059" max="13059" width="4" style="1" bestFit="1" customWidth="1"/>
    <col min="13060" max="13060" width="9.140625" style="1" customWidth="1"/>
    <col min="13061" max="13061" width="16.7109375" style="1" customWidth="1"/>
    <col min="13062" max="13062" width="15.5703125" style="1" bestFit="1" customWidth="1"/>
    <col min="13063" max="13063" width="9.140625" style="1" customWidth="1"/>
    <col min="13064" max="13065" width="15.140625" style="1" customWidth="1"/>
    <col min="13066" max="13066" width="9.140625" style="1" customWidth="1"/>
    <col min="13067" max="13068" width="16" style="1" customWidth="1"/>
    <col min="13069" max="13069" width="16.7109375" style="1" customWidth="1"/>
    <col min="13070" max="13070" width="9.140625" style="1" customWidth="1"/>
    <col min="13071" max="13071" width="16" style="1" bestFit="1" customWidth="1"/>
    <col min="13072" max="13072" width="9.140625" style="1" customWidth="1"/>
    <col min="13073" max="13073" width="16" style="1" customWidth="1"/>
    <col min="13074" max="13306" width="9.140625" style="1"/>
    <col min="13307" max="13311" width="9.140625" style="1" customWidth="1"/>
    <col min="13312" max="13312" width="6.140625" style="1" bestFit="1" customWidth="1"/>
    <col min="13313" max="13313" width="7.42578125" style="1" customWidth="1"/>
    <col min="13314" max="13314" width="63.28515625" style="1" bestFit="1" customWidth="1"/>
    <col min="13315" max="13315" width="4" style="1" bestFit="1" customWidth="1"/>
    <col min="13316" max="13316" width="9.140625" style="1" customWidth="1"/>
    <col min="13317" max="13317" width="16.7109375" style="1" customWidth="1"/>
    <col min="13318" max="13318" width="15.5703125" style="1" bestFit="1" customWidth="1"/>
    <col min="13319" max="13319" width="9.140625" style="1" customWidth="1"/>
    <col min="13320" max="13321" width="15.140625" style="1" customWidth="1"/>
    <col min="13322" max="13322" width="9.140625" style="1" customWidth="1"/>
    <col min="13323" max="13324" width="16" style="1" customWidth="1"/>
    <col min="13325" max="13325" width="16.7109375" style="1" customWidth="1"/>
    <col min="13326" max="13326" width="9.140625" style="1" customWidth="1"/>
    <col min="13327" max="13327" width="16" style="1" bestFit="1" customWidth="1"/>
    <col min="13328" max="13328" width="9.140625" style="1" customWidth="1"/>
    <col min="13329" max="13329" width="16" style="1" customWidth="1"/>
    <col min="13330" max="13562" width="9.140625" style="1"/>
    <col min="13563" max="13567" width="9.140625" style="1" customWidth="1"/>
    <col min="13568" max="13568" width="6.140625" style="1" bestFit="1" customWidth="1"/>
    <col min="13569" max="13569" width="7.42578125" style="1" customWidth="1"/>
    <col min="13570" max="13570" width="63.28515625" style="1" bestFit="1" customWidth="1"/>
    <col min="13571" max="13571" width="4" style="1" bestFit="1" customWidth="1"/>
    <col min="13572" max="13572" width="9.140625" style="1" customWidth="1"/>
    <col min="13573" max="13573" width="16.7109375" style="1" customWidth="1"/>
    <col min="13574" max="13574" width="15.5703125" style="1" bestFit="1" customWidth="1"/>
    <col min="13575" max="13575" width="9.140625" style="1" customWidth="1"/>
    <col min="13576" max="13577" width="15.140625" style="1" customWidth="1"/>
    <col min="13578" max="13578" width="9.140625" style="1" customWidth="1"/>
    <col min="13579" max="13580" width="16" style="1" customWidth="1"/>
    <col min="13581" max="13581" width="16.7109375" style="1" customWidth="1"/>
    <col min="13582" max="13582" width="9.140625" style="1" customWidth="1"/>
    <col min="13583" max="13583" width="16" style="1" bestFit="1" customWidth="1"/>
    <col min="13584" max="13584" width="9.140625" style="1" customWidth="1"/>
    <col min="13585" max="13585" width="16" style="1" customWidth="1"/>
    <col min="13586" max="13818" width="9.140625" style="1"/>
    <col min="13819" max="13823" width="9.140625" style="1" customWidth="1"/>
    <col min="13824" max="13824" width="6.140625" style="1" bestFit="1" customWidth="1"/>
    <col min="13825" max="13825" width="7.42578125" style="1" customWidth="1"/>
    <col min="13826" max="13826" width="63.28515625" style="1" bestFit="1" customWidth="1"/>
    <col min="13827" max="13827" width="4" style="1" bestFit="1" customWidth="1"/>
    <col min="13828" max="13828" width="9.140625" style="1" customWidth="1"/>
    <col min="13829" max="13829" width="16.7109375" style="1" customWidth="1"/>
    <col min="13830" max="13830" width="15.5703125" style="1" bestFit="1" customWidth="1"/>
    <col min="13831" max="13831" width="9.140625" style="1" customWidth="1"/>
    <col min="13832" max="13833" width="15.140625" style="1" customWidth="1"/>
    <col min="13834" max="13834" width="9.140625" style="1" customWidth="1"/>
    <col min="13835" max="13836" width="16" style="1" customWidth="1"/>
    <col min="13837" max="13837" width="16.7109375" style="1" customWidth="1"/>
    <col min="13838" max="13838" width="9.140625" style="1" customWidth="1"/>
    <col min="13839" max="13839" width="16" style="1" bestFit="1" customWidth="1"/>
    <col min="13840" max="13840" width="9.140625" style="1" customWidth="1"/>
    <col min="13841" max="13841" width="16" style="1" customWidth="1"/>
    <col min="13842" max="14074" width="9.140625" style="1"/>
    <col min="14075" max="14079" width="9.140625" style="1" customWidth="1"/>
    <col min="14080" max="14080" width="6.140625" style="1" bestFit="1" customWidth="1"/>
    <col min="14081" max="14081" width="7.42578125" style="1" customWidth="1"/>
    <col min="14082" max="14082" width="63.28515625" style="1" bestFit="1" customWidth="1"/>
    <col min="14083" max="14083" width="4" style="1" bestFit="1" customWidth="1"/>
    <col min="14084" max="14084" width="9.140625" style="1" customWidth="1"/>
    <col min="14085" max="14085" width="16.7109375" style="1" customWidth="1"/>
    <col min="14086" max="14086" width="15.5703125" style="1" bestFit="1" customWidth="1"/>
    <col min="14087" max="14087" width="9.140625" style="1" customWidth="1"/>
    <col min="14088" max="14089" width="15.140625" style="1" customWidth="1"/>
    <col min="14090" max="14090" width="9.140625" style="1" customWidth="1"/>
    <col min="14091" max="14092" width="16" style="1" customWidth="1"/>
    <col min="14093" max="14093" width="16.7109375" style="1" customWidth="1"/>
    <col min="14094" max="14094" width="9.140625" style="1" customWidth="1"/>
    <col min="14095" max="14095" width="16" style="1" bestFit="1" customWidth="1"/>
    <col min="14096" max="14096" width="9.140625" style="1" customWidth="1"/>
    <col min="14097" max="14097" width="16" style="1" customWidth="1"/>
    <col min="14098" max="14330" width="9.140625" style="1"/>
    <col min="14331" max="14335" width="9.140625" style="1" customWidth="1"/>
    <col min="14336" max="14336" width="6.140625" style="1" bestFit="1" customWidth="1"/>
    <col min="14337" max="14337" width="7.42578125" style="1" customWidth="1"/>
    <col min="14338" max="14338" width="63.28515625" style="1" bestFit="1" customWidth="1"/>
    <col min="14339" max="14339" width="4" style="1" bestFit="1" customWidth="1"/>
    <col min="14340" max="14340" width="9.140625" style="1" customWidth="1"/>
    <col min="14341" max="14341" width="16.7109375" style="1" customWidth="1"/>
    <col min="14342" max="14342" width="15.5703125" style="1" bestFit="1" customWidth="1"/>
    <col min="14343" max="14343" width="9.140625" style="1" customWidth="1"/>
    <col min="14344" max="14345" width="15.140625" style="1" customWidth="1"/>
    <col min="14346" max="14346" width="9.140625" style="1" customWidth="1"/>
    <col min="14347" max="14348" width="16" style="1" customWidth="1"/>
    <col min="14349" max="14349" width="16.7109375" style="1" customWidth="1"/>
    <col min="14350" max="14350" width="9.140625" style="1" customWidth="1"/>
    <col min="14351" max="14351" width="16" style="1" bestFit="1" customWidth="1"/>
    <col min="14352" max="14352" width="9.140625" style="1" customWidth="1"/>
    <col min="14353" max="14353" width="16" style="1" customWidth="1"/>
    <col min="14354" max="14586" width="9.140625" style="1"/>
    <col min="14587" max="14591" width="9.140625" style="1" customWidth="1"/>
    <col min="14592" max="14592" width="6.140625" style="1" bestFit="1" customWidth="1"/>
    <col min="14593" max="14593" width="7.42578125" style="1" customWidth="1"/>
    <col min="14594" max="14594" width="63.28515625" style="1" bestFit="1" customWidth="1"/>
    <col min="14595" max="14595" width="4" style="1" bestFit="1" customWidth="1"/>
    <col min="14596" max="14596" width="9.140625" style="1" customWidth="1"/>
    <col min="14597" max="14597" width="16.7109375" style="1" customWidth="1"/>
    <col min="14598" max="14598" width="15.5703125" style="1" bestFit="1" customWidth="1"/>
    <col min="14599" max="14599" width="9.140625" style="1" customWidth="1"/>
    <col min="14600" max="14601" width="15.140625" style="1" customWidth="1"/>
    <col min="14602" max="14602" width="9.140625" style="1" customWidth="1"/>
    <col min="14603" max="14604" width="16" style="1" customWidth="1"/>
    <col min="14605" max="14605" width="16.7109375" style="1" customWidth="1"/>
    <col min="14606" max="14606" width="9.140625" style="1" customWidth="1"/>
    <col min="14607" max="14607" width="16" style="1" bestFit="1" customWidth="1"/>
    <col min="14608" max="14608" width="9.140625" style="1" customWidth="1"/>
    <col min="14609" max="14609" width="16" style="1" customWidth="1"/>
    <col min="14610" max="14842" width="9.140625" style="1"/>
    <col min="14843" max="14847" width="9.140625" style="1" customWidth="1"/>
    <col min="14848" max="14848" width="6.140625" style="1" bestFit="1" customWidth="1"/>
    <col min="14849" max="14849" width="7.42578125" style="1" customWidth="1"/>
    <col min="14850" max="14850" width="63.28515625" style="1" bestFit="1" customWidth="1"/>
    <col min="14851" max="14851" width="4" style="1" bestFit="1" customWidth="1"/>
    <col min="14852" max="14852" width="9.140625" style="1" customWidth="1"/>
    <col min="14853" max="14853" width="16.7109375" style="1" customWidth="1"/>
    <col min="14854" max="14854" width="15.5703125" style="1" bestFit="1" customWidth="1"/>
    <col min="14855" max="14855" width="9.140625" style="1" customWidth="1"/>
    <col min="14856" max="14857" width="15.140625" style="1" customWidth="1"/>
    <col min="14858" max="14858" width="9.140625" style="1" customWidth="1"/>
    <col min="14859" max="14860" width="16" style="1" customWidth="1"/>
    <col min="14861" max="14861" width="16.7109375" style="1" customWidth="1"/>
    <col min="14862" max="14862" width="9.140625" style="1" customWidth="1"/>
    <col min="14863" max="14863" width="16" style="1" bestFit="1" customWidth="1"/>
    <col min="14864" max="14864" width="9.140625" style="1" customWidth="1"/>
    <col min="14865" max="14865" width="16" style="1" customWidth="1"/>
    <col min="14866" max="15098" width="9.140625" style="1"/>
    <col min="15099" max="15103" width="9.140625" style="1" customWidth="1"/>
    <col min="15104" max="15104" width="6.140625" style="1" bestFit="1" customWidth="1"/>
    <col min="15105" max="15105" width="7.42578125" style="1" customWidth="1"/>
    <col min="15106" max="15106" width="63.28515625" style="1" bestFit="1" customWidth="1"/>
    <col min="15107" max="15107" width="4" style="1" bestFit="1" customWidth="1"/>
    <col min="15108" max="15108" width="9.140625" style="1" customWidth="1"/>
    <col min="15109" max="15109" width="16.7109375" style="1" customWidth="1"/>
    <col min="15110" max="15110" width="15.5703125" style="1" bestFit="1" customWidth="1"/>
    <col min="15111" max="15111" width="9.140625" style="1" customWidth="1"/>
    <col min="15112" max="15113" width="15.140625" style="1" customWidth="1"/>
    <col min="15114" max="15114" width="9.140625" style="1" customWidth="1"/>
    <col min="15115" max="15116" width="16" style="1" customWidth="1"/>
    <col min="15117" max="15117" width="16.7109375" style="1" customWidth="1"/>
    <col min="15118" max="15118" width="9.140625" style="1" customWidth="1"/>
    <col min="15119" max="15119" width="16" style="1" bestFit="1" customWidth="1"/>
    <col min="15120" max="15120" width="9.140625" style="1" customWidth="1"/>
    <col min="15121" max="15121" width="16" style="1" customWidth="1"/>
    <col min="15122" max="15354" width="9.140625" style="1"/>
    <col min="15355" max="15359" width="9.140625" style="1" customWidth="1"/>
    <col min="15360" max="15360" width="6.140625" style="1" bestFit="1" customWidth="1"/>
    <col min="15361" max="15361" width="7.42578125" style="1" customWidth="1"/>
    <col min="15362" max="15362" width="63.28515625" style="1" bestFit="1" customWidth="1"/>
    <col min="15363" max="15363" width="4" style="1" bestFit="1" customWidth="1"/>
    <col min="15364" max="15364" width="9.140625" style="1" customWidth="1"/>
    <col min="15365" max="15365" width="16.7109375" style="1" customWidth="1"/>
    <col min="15366" max="15366" width="15.5703125" style="1" bestFit="1" customWidth="1"/>
    <col min="15367" max="15367" width="9.140625" style="1" customWidth="1"/>
    <col min="15368" max="15369" width="15.140625" style="1" customWidth="1"/>
    <col min="15370" max="15370" width="9.140625" style="1" customWidth="1"/>
    <col min="15371" max="15372" width="16" style="1" customWidth="1"/>
    <col min="15373" max="15373" width="16.7109375" style="1" customWidth="1"/>
    <col min="15374" max="15374" width="9.140625" style="1" customWidth="1"/>
    <col min="15375" max="15375" width="16" style="1" bestFit="1" customWidth="1"/>
    <col min="15376" max="15376" width="9.140625" style="1" customWidth="1"/>
    <col min="15377" max="15377" width="16" style="1" customWidth="1"/>
    <col min="15378" max="15610" width="9.140625" style="1"/>
    <col min="15611" max="15615" width="9.140625" style="1" customWidth="1"/>
    <col min="15616" max="15616" width="6.140625" style="1" bestFit="1" customWidth="1"/>
    <col min="15617" max="15617" width="7.42578125" style="1" customWidth="1"/>
    <col min="15618" max="15618" width="63.28515625" style="1" bestFit="1" customWidth="1"/>
    <col min="15619" max="15619" width="4" style="1" bestFit="1" customWidth="1"/>
    <col min="15620" max="15620" width="9.140625" style="1" customWidth="1"/>
    <col min="15621" max="15621" width="16.7109375" style="1" customWidth="1"/>
    <col min="15622" max="15622" width="15.5703125" style="1" bestFit="1" customWidth="1"/>
    <col min="15623" max="15623" width="9.140625" style="1" customWidth="1"/>
    <col min="15624" max="15625" width="15.140625" style="1" customWidth="1"/>
    <col min="15626" max="15626" width="9.140625" style="1" customWidth="1"/>
    <col min="15627" max="15628" width="16" style="1" customWidth="1"/>
    <col min="15629" max="15629" width="16.7109375" style="1" customWidth="1"/>
    <col min="15630" max="15630" width="9.140625" style="1" customWidth="1"/>
    <col min="15631" max="15631" width="16" style="1" bestFit="1" customWidth="1"/>
    <col min="15632" max="15632" width="9.140625" style="1" customWidth="1"/>
    <col min="15633" max="15633" width="16" style="1" customWidth="1"/>
    <col min="15634" max="15866" width="9.140625" style="1"/>
    <col min="15867" max="15871" width="9.140625" style="1" customWidth="1"/>
    <col min="15872" max="15872" width="6.140625" style="1" bestFit="1" customWidth="1"/>
    <col min="15873" max="15873" width="7.42578125" style="1" customWidth="1"/>
    <col min="15874" max="15874" width="63.28515625" style="1" bestFit="1" customWidth="1"/>
    <col min="15875" max="15875" width="4" style="1" bestFit="1" customWidth="1"/>
    <col min="15876" max="15876" width="9.140625" style="1" customWidth="1"/>
    <col min="15877" max="15877" width="16.7109375" style="1" customWidth="1"/>
    <col min="15878" max="15878" width="15.5703125" style="1" bestFit="1" customWidth="1"/>
    <col min="15879" max="15879" width="9.140625" style="1" customWidth="1"/>
    <col min="15880" max="15881" width="15.140625" style="1" customWidth="1"/>
    <col min="15882" max="15882" width="9.140625" style="1" customWidth="1"/>
    <col min="15883" max="15884" width="16" style="1" customWidth="1"/>
    <col min="15885" max="15885" width="16.7109375" style="1" customWidth="1"/>
    <col min="15886" max="15886" width="9.140625" style="1" customWidth="1"/>
    <col min="15887" max="15887" width="16" style="1" bestFit="1" customWidth="1"/>
    <col min="15888" max="15888" width="9.140625" style="1" customWidth="1"/>
    <col min="15889" max="15889" width="16" style="1" customWidth="1"/>
    <col min="15890" max="16122" width="9.140625" style="1"/>
    <col min="16123" max="16127" width="9.140625" style="1" customWidth="1"/>
    <col min="16128" max="16128" width="6.140625" style="1" bestFit="1" customWidth="1"/>
    <col min="16129" max="16129" width="7.42578125" style="1" customWidth="1"/>
    <col min="16130" max="16130" width="63.28515625" style="1" bestFit="1" customWidth="1"/>
    <col min="16131" max="16131" width="4" style="1" bestFit="1" customWidth="1"/>
    <col min="16132" max="16132" width="9.140625" style="1" customWidth="1"/>
    <col min="16133" max="16133" width="16.7109375" style="1" customWidth="1"/>
    <col min="16134" max="16134" width="15.5703125" style="1" bestFit="1" customWidth="1"/>
    <col min="16135" max="16135" width="9.140625" style="1" customWidth="1"/>
    <col min="16136" max="16137" width="15.140625" style="1" customWidth="1"/>
    <col min="16138" max="16138" width="9.140625" style="1" customWidth="1"/>
    <col min="16139" max="16140" width="16" style="1" customWidth="1"/>
    <col min="16141" max="16141" width="16.7109375" style="1" customWidth="1"/>
    <col min="16142" max="16142" width="9.140625" style="1" customWidth="1"/>
    <col min="16143" max="16143" width="16" style="1" bestFit="1" customWidth="1"/>
    <col min="16144" max="16144" width="9.140625" style="1" customWidth="1"/>
    <col min="16145" max="16145" width="16" style="1" customWidth="1"/>
    <col min="16146" max="16384" width="9.140625" style="1"/>
  </cols>
  <sheetData>
    <row r="1" spans="1:21" x14ac:dyDescent="0.25">
      <c r="H1" s="93" t="s">
        <v>134</v>
      </c>
      <c r="R1" s="3"/>
    </row>
    <row r="2" spans="1:21" s="14" customFormat="1" ht="73.5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94" t="s">
        <v>5</v>
      </c>
      <c r="G2" s="95"/>
      <c r="H2" s="6" t="s">
        <v>6</v>
      </c>
      <c r="I2" s="7" t="s">
        <v>7</v>
      </c>
      <c r="J2" s="8" t="s">
        <v>8</v>
      </c>
      <c r="K2" s="8" t="s">
        <v>9</v>
      </c>
      <c r="L2" s="9" t="s">
        <v>10</v>
      </c>
      <c r="M2" s="10" t="s">
        <v>11</v>
      </c>
      <c r="N2" s="9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11"/>
      <c r="T2" s="12"/>
      <c r="U2" s="13"/>
    </row>
    <row r="3" spans="1:21" s="23" customFormat="1" ht="25.5" x14ac:dyDescent="0.25">
      <c r="A3" s="15">
        <v>5</v>
      </c>
      <c r="B3" s="15" t="s">
        <v>20</v>
      </c>
      <c r="C3" s="15" t="s">
        <v>21</v>
      </c>
      <c r="D3" s="15" t="s">
        <v>22</v>
      </c>
      <c r="E3" s="16">
        <v>911</v>
      </c>
      <c r="F3" s="16"/>
      <c r="G3" s="6"/>
      <c r="H3" s="6" t="s">
        <v>17</v>
      </c>
      <c r="I3" s="6"/>
      <c r="J3" s="17"/>
      <c r="K3" s="17"/>
      <c r="L3" s="92" t="s">
        <v>18</v>
      </c>
      <c r="M3" s="18"/>
      <c r="N3" s="19" t="s">
        <v>19</v>
      </c>
      <c r="O3" s="17"/>
      <c r="P3" s="17"/>
      <c r="Q3" s="17"/>
      <c r="R3" s="17"/>
      <c r="S3" s="20"/>
      <c r="T3" s="21"/>
      <c r="U3" s="22"/>
    </row>
    <row r="4" spans="1:21" x14ac:dyDescent="0.25">
      <c r="A4" s="24"/>
      <c r="B4" s="24"/>
      <c r="C4" s="24"/>
      <c r="D4" s="24"/>
      <c r="E4" s="24"/>
      <c r="F4" s="24" t="s">
        <v>23</v>
      </c>
      <c r="G4" s="25">
        <f>IF(ISBLANK(F4)=TRUE,"",+VALUE(LEFT(F4,3)))</f>
        <v>411</v>
      </c>
      <c r="H4" s="26" t="s">
        <v>24</v>
      </c>
      <c r="I4" s="26">
        <v>141</v>
      </c>
      <c r="J4" s="27">
        <v>131217000</v>
      </c>
      <c r="K4" s="27"/>
      <c r="L4" s="91"/>
      <c r="M4" s="27">
        <f t="shared" ref="M4:M39" si="0">J4+K4+L4</f>
        <v>131217000</v>
      </c>
      <c r="N4" s="28"/>
      <c r="O4" s="27">
        <f t="shared" ref="O4:O39" si="1">IFERROR(L4+N4,"")</f>
        <v>0</v>
      </c>
      <c r="P4" s="27"/>
      <c r="Q4" s="29"/>
      <c r="R4" s="27">
        <f t="shared" ref="R4:R39" si="2">IFERROR(J4+K4+O4+P4+Q4,"")</f>
        <v>131217000</v>
      </c>
    </row>
    <row r="5" spans="1:21" x14ac:dyDescent="0.25">
      <c r="A5" s="24"/>
      <c r="B5" s="24"/>
      <c r="C5" s="24"/>
      <c r="D5" s="24"/>
      <c r="E5" s="24"/>
      <c r="F5" s="24" t="s">
        <v>25</v>
      </c>
      <c r="G5" s="30">
        <f t="shared" ref="G5:G63" si="3">IF(ISBLANK(F5)=TRUE,"",+VALUE(LEFT(F5,3)))</f>
        <v>412</v>
      </c>
      <c r="H5" s="31" t="s">
        <v>26</v>
      </c>
      <c r="I5" s="31"/>
      <c r="J5" s="27">
        <v>21860000</v>
      </c>
      <c r="K5" s="27"/>
      <c r="L5" s="91"/>
      <c r="M5" s="27">
        <f t="shared" si="0"/>
        <v>21860000</v>
      </c>
      <c r="N5" s="28"/>
      <c r="O5" s="27">
        <f t="shared" si="1"/>
        <v>0</v>
      </c>
      <c r="P5" s="27"/>
      <c r="Q5" s="29"/>
      <c r="R5" s="27">
        <f t="shared" si="2"/>
        <v>21860000</v>
      </c>
    </row>
    <row r="6" spans="1:21" x14ac:dyDescent="0.25">
      <c r="A6" s="24"/>
      <c r="B6" s="24"/>
      <c r="C6" s="24"/>
      <c r="D6" s="24"/>
      <c r="E6" s="24"/>
      <c r="F6" s="24" t="s">
        <v>27</v>
      </c>
      <c r="G6" s="32">
        <f t="shared" si="3"/>
        <v>413</v>
      </c>
      <c r="H6" s="33" t="s">
        <v>28</v>
      </c>
      <c r="I6" s="34">
        <v>104</v>
      </c>
      <c r="J6" s="27">
        <v>500000</v>
      </c>
      <c r="K6" s="27"/>
      <c r="L6" s="91"/>
      <c r="M6" s="27">
        <f t="shared" si="0"/>
        <v>500000</v>
      </c>
      <c r="N6" s="28"/>
      <c r="O6" s="27">
        <f t="shared" si="1"/>
        <v>0</v>
      </c>
      <c r="P6" s="27"/>
      <c r="Q6" s="28"/>
      <c r="R6" s="27">
        <f t="shared" si="2"/>
        <v>500000</v>
      </c>
    </row>
    <row r="7" spans="1:21" s="35" customFormat="1" x14ac:dyDescent="0.25">
      <c r="A7" s="24"/>
      <c r="B7" s="24"/>
      <c r="C7" s="24"/>
      <c r="D7" s="24"/>
      <c r="E7" s="24"/>
      <c r="F7" s="24" t="s">
        <v>29</v>
      </c>
      <c r="G7" s="25">
        <f t="shared" si="3"/>
        <v>414</v>
      </c>
      <c r="H7" s="31" t="s">
        <v>30</v>
      </c>
      <c r="I7" s="31"/>
      <c r="J7" s="27"/>
      <c r="K7" s="27"/>
      <c r="L7" s="91"/>
      <c r="M7" s="27">
        <f t="shared" si="0"/>
        <v>0</v>
      </c>
      <c r="N7" s="28"/>
      <c r="O7" s="27">
        <f t="shared" si="1"/>
        <v>0</v>
      </c>
      <c r="P7" s="27"/>
      <c r="Q7" s="29"/>
      <c r="R7" s="27">
        <f t="shared" si="2"/>
        <v>0</v>
      </c>
    </row>
    <row r="8" spans="1:21" s="35" customFormat="1" x14ac:dyDescent="0.25">
      <c r="A8" s="24"/>
      <c r="B8" s="24"/>
      <c r="C8" s="24"/>
      <c r="D8" s="24"/>
      <c r="E8" s="24"/>
      <c r="F8" s="24" t="s">
        <v>31</v>
      </c>
      <c r="G8" s="25">
        <f t="shared" si="3"/>
        <v>414</v>
      </c>
      <c r="H8" s="31" t="s">
        <v>32</v>
      </c>
      <c r="I8" s="31"/>
      <c r="J8" s="27">
        <v>1534000</v>
      </c>
      <c r="K8" s="27"/>
      <c r="L8" s="91"/>
      <c r="M8" s="27">
        <f t="shared" si="0"/>
        <v>1534000</v>
      </c>
      <c r="N8" s="28"/>
      <c r="O8" s="27">
        <f t="shared" si="1"/>
        <v>0</v>
      </c>
      <c r="P8" s="27"/>
      <c r="Q8" s="29"/>
      <c r="R8" s="27">
        <f t="shared" si="2"/>
        <v>1534000</v>
      </c>
    </row>
    <row r="9" spans="1:21" s="35" customFormat="1" x14ac:dyDescent="0.25">
      <c r="A9" s="24"/>
      <c r="B9" s="24"/>
      <c r="C9" s="24"/>
      <c r="D9" s="24"/>
      <c r="E9" s="24"/>
      <c r="F9" s="24" t="s">
        <v>33</v>
      </c>
      <c r="G9" s="25">
        <f t="shared" si="3"/>
        <v>415</v>
      </c>
      <c r="H9" s="31" t="s">
        <v>34</v>
      </c>
      <c r="I9" s="31"/>
      <c r="J9" s="27">
        <v>7000000</v>
      </c>
      <c r="K9" s="27"/>
      <c r="L9" s="91"/>
      <c r="M9" s="27">
        <f t="shared" si="0"/>
        <v>7000000</v>
      </c>
      <c r="N9" s="28"/>
      <c r="O9" s="27">
        <f t="shared" si="1"/>
        <v>0</v>
      </c>
      <c r="P9" s="27"/>
      <c r="Q9" s="29"/>
      <c r="R9" s="27">
        <f t="shared" si="2"/>
        <v>7000000</v>
      </c>
    </row>
    <row r="10" spans="1:21" s="35" customFormat="1" x14ac:dyDescent="0.25">
      <c r="A10" s="24"/>
      <c r="B10" s="24"/>
      <c r="C10" s="24"/>
      <c r="D10" s="24"/>
      <c r="E10" s="24"/>
      <c r="F10" s="24" t="s">
        <v>35</v>
      </c>
      <c r="G10" s="25">
        <f t="shared" si="3"/>
        <v>416</v>
      </c>
      <c r="H10" s="26" t="s">
        <v>36</v>
      </c>
      <c r="I10" s="26">
        <v>10</v>
      </c>
      <c r="J10" s="27">
        <v>1350000</v>
      </c>
      <c r="K10" s="27"/>
      <c r="L10" s="91"/>
      <c r="M10" s="27">
        <f t="shared" si="0"/>
        <v>1350000</v>
      </c>
      <c r="N10" s="28"/>
      <c r="O10" s="27">
        <f t="shared" si="1"/>
        <v>0</v>
      </c>
      <c r="P10" s="27"/>
      <c r="Q10" s="29"/>
      <c r="R10" s="27">
        <f t="shared" si="2"/>
        <v>1350000</v>
      </c>
    </row>
    <row r="11" spans="1:21" s="35" customFormat="1" x14ac:dyDescent="0.25">
      <c r="A11" s="24"/>
      <c r="B11" s="24"/>
      <c r="C11" s="24"/>
      <c r="D11" s="24"/>
      <c r="E11" s="24"/>
      <c r="F11" s="24" t="s">
        <v>37</v>
      </c>
      <c r="G11" s="25">
        <f t="shared" si="3"/>
        <v>421</v>
      </c>
      <c r="H11" s="26" t="s">
        <v>38</v>
      </c>
      <c r="I11" s="26"/>
      <c r="J11" s="27">
        <v>150000</v>
      </c>
      <c r="K11" s="27"/>
      <c r="L11" s="91"/>
      <c r="M11" s="27">
        <f t="shared" si="0"/>
        <v>150000</v>
      </c>
      <c r="N11" s="28">
        <v>120000</v>
      </c>
      <c r="O11" s="27">
        <f t="shared" si="1"/>
        <v>120000</v>
      </c>
      <c r="P11" s="27"/>
      <c r="Q11" s="29"/>
      <c r="R11" s="27">
        <f t="shared" si="2"/>
        <v>270000</v>
      </c>
    </row>
    <row r="12" spans="1:21" s="35" customFormat="1" x14ac:dyDescent="0.25">
      <c r="A12" s="24"/>
      <c r="B12" s="24"/>
      <c r="C12" s="24"/>
      <c r="D12" s="24"/>
      <c r="E12" s="24"/>
      <c r="F12" s="24" t="s">
        <v>39</v>
      </c>
      <c r="G12" s="25">
        <f t="shared" si="3"/>
        <v>421</v>
      </c>
      <c r="H12" s="31" t="s">
        <v>40</v>
      </c>
      <c r="I12" s="31"/>
      <c r="J12" s="27">
        <v>25300000</v>
      </c>
      <c r="K12" s="27"/>
      <c r="L12" s="91">
        <v>1000000</v>
      </c>
      <c r="M12" s="27">
        <f t="shared" si="0"/>
        <v>26300000</v>
      </c>
      <c r="N12" s="28">
        <v>50000</v>
      </c>
      <c r="O12" s="27">
        <f t="shared" si="1"/>
        <v>1050000</v>
      </c>
      <c r="P12" s="27"/>
      <c r="Q12" s="29"/>
      <c r="R12" s="27">
        <f t="shared" si="2"/>
        <v>26350000</v>
      </c>
    </row>
    <row r="13" spans="1:21" s="35" customFormat="1" x14ac:dyDescent="0.25">
      <c r="A13" s="24"/>
      <c r="B13" s="24"/>
      <c r="C13" s="24"/>
      <c r="D13" s="24"/>
      <c r="E13" s="24"/>
      <c r="F13" s="24" t="s">
        <v>41</v>
      </c>
      <c r="G13" s="25">
        <f t="shared" si="3"/>
        <v>421</v>
      </c>
      <c r="H13" s="26" t="s">
        <v>42</v>
      </c>
      <c r="I13" s="26"/>
      <c r="J13" s="27">
        <v>2297000</v>
      </c>
      <c r="K13" s="27"/>
      <c r="L13" s="91">
        <v>800000</v>
      </c>
      <c r="M13" s="27">
        <f t="shared" si="0"/>
        <v>3097000</v>
      </c>
      <c r="N13" s="28">
        <v>50000</v>
      </c>
      <c r="O13" s="27">
        <f t="shared" si="1"/>
        <v>850000</v>
      </c>
      <c r="P13" s="27"/>
      <c r="Q13" s="29"/>
      <c r="R13" s="27">
        <f t="shared" si="2"/>
        <v>3147000</v>
      </c>
    </row>
    <row r="14" spans="1:21" s="35" customFormat="1" x14ac:dyDescent="0.25">
      <c r="A14" s="24"/>
      <c r="B14" s="24"/>
      <c r="C14" s="24"/>
      <c r="D14" s="24"/>
      <c r="E14" s="24"/>
      <c r="F14" s="24" t="s">
        <v>43</v>
      </c>
      <c r="G14" s="25">
        <f t="shared" si="3"/>
        <v>421</v>
      </c>
      <c r="H14" s="26" t="s">
        <v>44</v>
      </c>
      <c r="I14" s="26"/>
      <c r="J14" s="27">
        <v>580000</v>
      </c>
      <c r="K14" s="27"/>
      <c r="L14" s="91">
        <v>400000</v>
      </c>
      <c r="M14" s="27">
        <f t="shared" si="0"/>
        <v>980000</v>
      </c>
      <c r="N14" s="28">
        <v>55000</v>
      </c>
      <c r="O14" s="27">
        <f t="shared" si="1"/>
        <v>455000</v>
      </c>
      <c r="P14" s="27"/>
      <c r="Q14" s="29"/>
      <c r="R14" s="27">
        <f t="shared" si="2"/>
        <v>1035000</v>
      </c>
    </row>
    <row r="15" spans="1:21" s="35" customFormat="1" x14ac:dyDescent="0.25">
      <c r="A15" s="24"/>
      <c r="B15" s="24"/>
      <c r="C15" s="24"/>
      <c r="D15" s="24"/>
      <c r="E15" s="24"/>
      <c r="F15" s="24" t="s">
        <v>45</v>
      </c>
      <c r="G15" s="25">
        <f t="shared" si="3"/>
        <v>421</v>
      </c>
      <c r="H15" s="31" t="s">
        <v>46</v>
      </c>
      <c r="I15" s="31"/>
      <c r="J15" s="27">
        <v>90000</v>
      </c>
      <c r="K15" s="27"/>
      <c r="L15" s="91">
        <v>100000</v>
      </c>
      <c r="M15" s="27">
        <f t="shared" si="0"/>
        <v>190000</v>
      </c>
      <c r="N15" s="28">
        <v>50000</v>
      </c>
      <c r="O15" s="27">
        <f t="shared" si="1"/>
        <v>150000</v>
      </c>
      <c r="P15" s="27">
        <v>300000</v>
      </c>
      <c r="Q15" s="29"/>
      <c r="R15" s="27">
        <f t="shared" si="2"/>
        <v>540000</v>
      </c>
    </row>
    <row r="16" spans="1:21" s="35" customFormat="1" x14ac:dyDescent="0.25">
      <c r="A16" s="24"/>
      <c r="B16" s="24"/>
      <c r="C16" s="24"/>
      <c r="D16" s="24"/>
      <c r="E16" s="24"/>
      <c r="F16" s="24" t="s">
        <v>47</v>
      </c>
      <c r="G16" s="25">
        <f t="shared" si="3"/>
        <v>422</v>
      </c>
      <c r="H16" s="31" t="s">
        <v>48</v>
      </c>
      <c r="I16" s="31"/>
      <c r="J16" s="27">
        <v>100000</v>
      </c>
      <c r="K16" s="27"/>
      <c r="L16" s="91">
        <v>250000</v>
      </c>
      <c r="M16" s="27">
        <f t="shared" si="0"/>
        <v>350000</v>
      </c>
      <c r="N16" s="28">
        <v>150000</v>
      </c>
      <c r="O16" s="27">
        <f t="shared" si="1"/>
        <v>400000</v>
      </c>
      <c r="P16" s="27"/>
      <c r="Q16" s="29"/>
      <c r="R16" s="27">
        <f t="shared" si="2"/>
        <v>500000</v>
      </c>
    </row>
    <row r="17" spans="1:18" s="35" customFormat="1" x14ac:dyDescent="0.25">
      <c r="A17" s="24"/>
      <c r="B17" s="24"/>
      <c r="C17" s="24"/>
      <c r="D17" s="24"/>
      <c r="E17" s="24"/>
      <c r="F17" s="24" t="s">
        <v>49</v>
      </c>
      <c r="G17" s="25">
        <f t="shared" si="3"/>
        <v>422</v>
      </c>
      <c r="H17" s="31" t="s">
        <v>50</v>
      </c>
      <c r="I17" s="31"/>
      <c r="J17" s="27">
        <v>20000</v>
      </c>
      <c r="K17" s="27"/>
      <c r="L17" s="91">
        <v>70000</v>
      </c>
      <c r="M17" s="27">
        <f t="shared" si="0"/>
        <v>90000</v>
      </c>
      <c r="N17" s="28">
        <v>70000</v>
      </c>
      <c r="O17" s="27">
        <f t="shared" si="1"/>
        <v>140000</v>
      </c>
      <c r="P17" s="27"/>
      <c r="Q17" s="29"/>
      <c r="R17" s="27">
        <f t="shared" si="2"/>
        <v>160000</v>
      </c>
    </row>
    <row r="18" spans="1:18" s="35" customFormat="1" x14ac:dyDescent="0.25">
      <c r="A18" s="24"/>
      <c r="B18" s="24"/>
      <c r="C18" s="24"/>
      <c r="D18" s="24"/>
      <c r="E18" s="24"/>
      <c r="F18" s="24" t="s">
        <v>51</v>
      </c>
      <c r="G18" s="25">
        <f t="shared" si="3"/>
        <v>423</v>
      </c>
      <c r="H18" s="31" t="s">
        <v>52</v>
      </c>
      <c r="I18" s="31"/>
      <c r="J18" s="27">
        <v>50000</v>
      </c>
      <c r="K18" s="27"/>
      <c r="L18" s="91">
        <v>100000</v>
      </c>
      <c r="M18" s="27">
        <f t="shared" si="0"/>
        <v>150000</v>
      </c>
      <c r="N18" s="28">
        <v>55000</v>
      </c>
      <c r="O18" s="27">
        <f t="shared" si="1"/>
        <v>155000</v>
      </c>
      <c r="P18" s="27"/>
      <c r="Q18" s="29"/>
      <c r="R18" s="27">
        <f t="shared" si="2"/>
        <v>205000</v>
      </c>
    </row>
    <row r="19" spans="1:18" s="35" customFormat="1" x14ac:dyDescent="0.25">
      <c r="A19" s="24"/>
      <c r="B19" s="24"/>
      <c r="C19" s="24"/>
      <c r="D19" s="24"/>
      <c r="E19" s="24"/>
      <c r="F19" s="24" t="s">
        <v>53</v>
      </c>
      <c r="G19" s="25">
        <f t="shared" si="3"/>
        <v>423</v>
      </c>
      <c r="H19" s="26" t="s">
        <v>54</v>
      </c>
      <c r="I19" s="26"/>
      <c r="J19" s="27">
        <v>30000</v>
      </c>
      <c r="K19" s="27"/>
      <c r="L19" s="91">
        <v>30000</v>
      </c>
      <c r="M19" s="27">
        <f t="shared" si="0"/>
        <v>60000</v>
      </c>
      <c r="N19" s="28">
        <v>50000</v>
      </c>
      <c r="O19" s="27">
        <f t="shared" si="1"/>
        <v>80000</v>
      </c>
      <c r="P19" s="27"/>
      <c r="Q19" s="29"/>
      <c r="R19" s="27">
        <f t="shared" si="2"/>
        <v>110000</v>
      </c>
    </row>
    <row r="20" spans="1:18" s="35" customFormat="1" x14ac:dyDescent="0.25">
      <c r="A20" s="24"/>
      <c r="B20" s="24"/>
      <c r="C20" s="24"/>
      <c r="D20" s="24"/>
      <c r="E20" s="24"/>
      <c r="F20" s="24" t="s">
        <v>55</v>
      </c>
      <c r="G20" s="25">
        <f t="shared" si="3"/>
        <v>423</v>
      </c>
      <c r="H20" s="26" t="s">
        <v>56</v>
      </c>
      <c r="I20" s="26"/>
      <c r="J20" s="27">
        <v>20000</v>
      </c>
      <c r="K20" s="27"/>
      <c r="L20" s="91">
        <v>70000</v>
      </c>
      <c r="M20" s="27">
        <f t="shared" si="0"/>
        <v>90000</v>
      </c>
      <c r="N20" s="28">
        <v>70000</v>
      </c>
      <c r="O20" s="27">
        <f t="shared" si="1"/>
        <v>140000</v>
      </c>
      <c r="P20" s="27"/>
      <c r="Q20" s="29"/>
      <c r="R20" s="27">
        <f t="shared" si="2"/>
        <v>160000</v>
      </c>
    </row>
    <row r="21" spans="1:18" s="35" customFormat="1" x14ac:dyDescent="0.25">
      <c r="A21" s="24"/>
      <c r="B21" s="24"/>
      <c r="C21" s="24"/>
      <c r="D21" s="24"/>
      <c r="E21" s="24"/>
      <c r="F21" s="24" t="s">
        <v>57</v>
      </c>
      <c r="G21" s="25">
        <f t="shared" si="3"/>
        <v>423</v>
      </c>
      <c r="H21" s="26" t="s">
        <v>58</v>
      </c>
      <c r="I21" s="26"/>
      <c r="J21" s="27">
        <v>350000</v>
      </c>
      <c r="K21" s="27"/>
      <c r="L21" s="91">
        <v>50000</v>
      </c>
      <c r="M21" s="27">
        <f t="shared" si="0"/>
        <v>400000</v>
      </c>
      <c r="N21" s="28">
        <v>30000</v>
      </c>
      <c r="O21" s="27">
        <f t="shared" si="1"/>
        <v>80000</v>
      </c>
      <c r="P21" s="27"/>
      <c r="Q21" s="29"/>
      <c r="R21" s="27">
        <f t="shared" si="2"/>
        <v>430000</v>
      </c>
    </row>
    <row r="22" spans="1:18" s="35" customFormat="1" x14ac:dyDescent="0.25">
      <c r="A22" s="24"/>
      <c r="B22" s="24"/>
      <c r="C22" s="24"/>
      <c r="D22" s="24"/>
      <c r="E22" s="24"/>
      <c r="F22" s="24" t="s">
        <v>59</v>
      </c>
      <c r="G22" s="25">
        <f t="shared" si="3"/>
        <v>423</v>
      </c>
      <c r="H22" s="26" t="s">
        <v>60</v>
      </c>
      <c r="I22" s="26"/>
      <c r="J22" s="27"/>
      <c r="K22" s="27"/>
      <c r="L22" s="91">
        <v>10000</v>
      </c>
      <c r="M22" s="27">
        <f t="shared" si="0"/>
        <v>10000</v>
      </c>
      <c r="N22" s="28">
        <v>30000</v>
      </c>
      <c r="O22" s="27">
        <f t="shared" si="1"/>
        <v>40000</v>
      </c>
      <c r="P22" s="27"/>
      <c r="Q22" s="29"/>
      <c r="R22" s="27">
        <f t="shared" si="2"/>
        <v>40000</v>
      </c>
    </row>
    <row r="23" spans="1:18" s="35" customFormat="1" x14ac:dyDescent="0.25">
      <c r="A23" s="24"/>
      <c r="B23" s="24"/>
      <c r="C23" s="24"/>
      <c r="D23" s="24"/>
      <c r="E23" s="24"/>
      <c r="F23" s="24" t="s">
        <v>61</v>
      </c>
      <c r="G23" s="25">
        <f t="shared" si="3"/>
        <v>423</v>
      </c>
      <c r="H23" s="26" t="s">
        <v>62</v>
      </c>
      <c r="I23" s="26"/>
      <c r="J23" s="27">
        <v>3780000</v>
      </c>
      <c r="K23" s="27"/>
      <c r="L23" s="91">
        <v>850000</v>
      </c>
      <c r="M23" s="27">
        <f t="shared" si="0"/>
        <v>4630000</v>
      </c>
      <c r="N23" s="28">
        <v>270000</v>
      </c>
      <c r="O23" s="27">
        <f t="shared" si="1"/>
        <v>1120000</v>
      </c>
      <c r="P23" s="27"/>
      <c r="Q23" s="29"/>
      <c r="R23" s="27">
        <f t="shared" si="2"/>
        <v>4900000</v>
      </c>
    </row>
    <row r="24" spans="1:18" x14ac:dyDescent="0.25">
      <c r="A24" s="24"/>
      <c r="B24" s="24"/>
      <c r="C24" s="24"/>
      <c r="D24" s="24"/>
      <c r="E24" s="24"/>
      <c r="F24" s="24" t="s">
        <v>63</v>
      </c>
      <c r="G24" s="25">
        <f t="shared" si="3"/>
        <v>424</v>
      </c>
      <c r="H24" s="26" t="s">
        <v>64</v>
      </c>
      <c r="I24" s="26"/>
      <c r="J24" s="27">
        <v>250000</v>
      </c>
      <c r="K24" s="27"/>
      <c r="L24" s="91">
        <v>50000</v>
      </c>
      <c r="M24" s="27">
        <f t="shared" si="0"/>
        <v>300000</v>
      </c>
      <c r="N24" s="28"/>
      <c r="O24" s="27">
        <f t="shared" si="1"/>
        <v>50000</v>
      </c>
      <c r="P24" s="27"/>
      <c r="Q24" s="29"/>
      <c r="R24" s="27">
        <f t="shared" si="2"/>
        <v>300000</v>
      </c>
    </row>
    <row r="25" spans="1:18" x14ac:dyDescent="0.25">
      <c r="A25" s="24"/>
      <c r="B25" s="24"/>
      <c r="C25" s="24"/>
      <c r="D25" s="24"/>
      <c r="E25" s="24"/>
      <c r="F25" s="24" t="s">
        <v>65</v>
      </c>
      <c r="G25" s="25">
        <f t="shared" si="3"/>
        <v>424</v>
      </c>
      <c r="H25" s="26" t="s">
        <v>66</v>
      </c>
      <c r="I25" s="26"/>
      <c r="J25" s="27">
        <v>180000</v>
      </c>
      <c r="K25" s="27"/>
      <c r="L25" s="91">
        <v>50000</v>
      </c>
      <c r="M25" s="27">
        <f t="shared" si="0"/>
        <v>230000</v>
      </c>
      <c r="N25" s="28"/>
      <c r="O25" s="27">
        <f t="shared" si="1"/>
        <v>50000</v>
      </c>
      <c r="P25" s="27"/>
      <c r="Q25" s="29"/>
      <c r="R25" s="27">
        <f t="shared" si="2"/>
        <v>230000</v>
      </c>
    </row>
    <row r="26" spans="1:18" s="43" customFormat="1" x14ac:dyDescent="0.25">
      <c r="A26" s="37"/>
      <c r="B26" s="37"/>
      <c r="C26" s="37"/>
      <c r="D26" s="37"/>
      <c r="E26" s="37"/>
      <c r="F26" s="37">
        <v>425111</v>
      </c>
      <c r="G26" s="38">
        <f t="shared" si="3"/>
        <v>425</v>
      </c>
      <c r="H26" s="39" t="s">
        <v>67</v>
      </c>
      <c r="I26" s="39"/>
      <c r="J26" s="40">
        <v>3550000</v>
      </c>
      <c r="K26" s="40"/>
      <c r="L26" s="91"/>
      <c r="M26" s="41">
        <f t="shared" si="0"/>
        <v>3550000</v>
      </c>
      <c r="N26" s="41"/>
      <c r="O26" s="40">
        <f t="shared" si="1"/>
        <v>0</v>
      </c>
      <c r="P26" s="40"/>
      <c r="Q26" s="42"/>
      <c r="R26" s="40">
        <f t="shared" si="2"/>
        <v>3550000</v>
      </c>
    </row>
    <row r="27" spans="1:18" s="43" customFormat="1" x14ac:dyDescent="0.25">
      <c r="A27" s="37"/>
      <c r="B27" s="37"/>
      <c r="C27" s="37"/>
      <c r="D27" s="37"/>
      <c r="E27" s="37"/>
      <c r="F27" s="37" t="s">
        <v>68</v>
      </c>
      <c r="G27" s="38">
        <f t="shared" si="3"/>
        <v>425</v>
      </c>
      <c r="H27" s="39" t="s">
        <v>69</v>
      </c>
      <c r="I27" s="39"/>
      <c r="J27" s="40">
        <v>1250000</v>
      </c>
      <c r="K27" s="40"/>
      <c r="L27" s="91"/>
      <c r="M27" s="41">
        <f t="shared" si="0"/>
        <v>1250000</v>
      </c>
      <c r="N27" s="41"/>
      <c r="O27" s="40">
        <f t="shared" si="1"/>
        <v>0</v>
      </c>
      <c r="P27" s="40"/>
      <c r="Q27" s="42"/>
      <c r="R27" s="40">
        <f t="shared" si="2"/>
        <v>1250000</v>
      </c>
    </row>
    <row r="28" spans="1:18" s="43" customFormat="1" x14ac:dyDescent="0.25">
      <c r="A28" s="37"/>
      <c r="B28" s="37"/>
      <c r="C28" s="37"/>
      <c r="D28" s="37"/>
      <c r="E28" s="37"/>
      <c r="F28" s="37">
        <v>425113</v>
      </c>
      <c r="G28" s="38">
        <f t="shared" si="3"/>
        <v>425</v>
      </c>
      <c r="H28" s="39" t="s">
        <v>70</v>
      </c>
      <c r="I28" s="39"/>
      <c r="J28" s="40">
        <v>500000</v>
      </c>
      <c r="K28" s="40"/>
      <c r="L28" s="91"/>
      <c r="M28" s="41">
        <f t="shared" si="0"/>
        <v>500000</v>
      </c>
      <c r="N28" s="41"/>
      <c r="O28" s="40">
        <f t="shared" si="1"/>
        <v>0</v>
      </c>
      <c r="P28" s="40"/>
      <c r="Q28" s="42"/>
      <c r="R28" s="40">
        <f t="shared" si="2"/>
        <v>500000</v>
      </c>
    </row>
    <row r="29" spans="1:18" s="43" customFormat="1" x14ac:dyDescent="0.25">
      <c r="A29" s="37"/>
      <c r="B29" s="37"/>
      <c r="C29" s="37"/>
      <c r="D29" s="37"/>
      <c r="E29" s="37"/>
      <c r="F29" s="37">
        <v>425114</v>
      </c>
      <c r="G29" s="38">
        <f t="shared" si="3"/>
        <v>425</v>
      </c>
      <c r="H29" s="39" t="s">
        <v>71</v>
      </c>
      <c r="I29" s="39"/>
      <c r="J29" s="40">
        <v>1200000</v>
      </c>
      <c r="K29" s="40"/>
      <c r="L29" s="91"/>
      <c r="M29" s="41">
        <f t="shared" si="0"/>
        <v>1200000</v>
      </c>
      <c r="N29" s="41"/>
      <c r="O29" s="40">
        <f t="shared" si="1"/>
        <v>0</v>
      </c>
      <c r="P29" s="40"/>
      <c r="Q29" s="42"/>
      <c r="R29" s="40">
        <f t="shared" si="2"/>
        <v>1200000</v>
      </c>
    </row>
    <row r="30" spans="1:18" s="43" customFormat="1" x14ac:dyDescent="0.25">
      <c r="A30" s="37"/>
      <c r="B30" s="37"/>
      <c r="C30" s="37"/>
      <c r="D30" s="37"/>
      <c r="E30" s="37"/>
      <c r="F30" s="37">
        <v>425115</v>
      </c>
      <c r="G30" s="38">
        <f t="shared" si="3"/>
        <v>425</v>
      </c>
      <c r="H30" s="39" t="s">
        <v>72</v>
      </c>
      <c r="I30" s="39"/>
      <c r="J30" s="40">
        <v>650000</v>
      </c>
      <c r="K30" s="40"/>
      <c r="L30" s="91"/>
      <c r="M30" s="41">
        <f t="shared" si="0"/>
        <v>650000</v>
      </c>
      <c r="N30" s="41"/>
      <c r="O30" s="40">
        <f t="shared" si="1"/>
        <v>0</v>
      </c>
      <c r="P30" s="40"/>
      <c r="Q30" s="42"/>
      <c r="R30" s="40">
        <f t="shared" si="2"/>
        <v>650000</v>
      </c>
    </row>
    <row r="31" spans="1:18" s="43" customFormat="1" x14ac:dyDescent="0.25">
      <c r="A31" s="37"/>
      <c r="B31" s="37"/>
      <c r="C31" s="37"/>
      <c r="D31" s="37"/>
      <c r="E31" s="37"/>
      <c r="F31" s="37">
        <v>425116</v>
      </c>
      <c r="G31" s="38">
        <f t="shared" si="3"/>
        <v>425</v>
      </c>
      <c r="H31" s="39" t="s">
        <v>73</v>
      </c>
      <c r="I31" s="39"/>
      <c r="J31" s="40">
        <v>290000</v>
      </c>
      <c r="K31" s="40"/>
      <c r="L31" s="91"/>
      <c r="M31" s="41">
        <f t="shared" si="0"/>
        <v>290000</v>
      </c>
      <c r="N31" s="41"/>
      <c r="O31" s="40">
        <f t="shared" si="1"/>
        <v>0</v>
      </c>
      <c r="P31" s="40"/>
      <c r="Q31" s="42"/>
      <c r="R31" s="40">
        <f t="shared" si="2"/>
        <v>290000</v>
      </c>
    </row>
    <row r="32" spans="1:18" s="43" customFormat="1" x14ac:dyDescent="0.25">
      <c r="A32" s="37"/>
      <c r="B32" s="37"/>
      <c r="C32" s="37"/>
      <c r="D32" s="37"/>
      <c r="E32" s="37"/>
      <c r="F32" s="37">
        <v>425117</v>
      </c>
      <c r="G32" s="38">
        <f t="shared" si="3"/>
        <v>425</v>
      </c>
      <c r="H32" s="39" t="s">
        <v>74</v>
      </c>
      <c r="I32" s="39"/>
      <c r="J32" s="40">
        <v>850000</v>
      </c>
      <c r="K32" s="40"/>
      <c r="L32" s="91"/>
      <c r="M32" s="41">
        <f t="shared" si="0"/>
        <v>850000</v>
      </c>
      <c r="N32" s="41"/>
      <c r="O32" s="40">
        <f t="shared" si="1"/>
        <v>0</v>
      </c>
      <c r="P32" s="40"/>
      <c r="Q32" s="42"/>
      <c r="R32" s="40">
        <f t="shared" si="2"/>
        <v>850000</v>
      </c>
    </row>
    <row r="33" spans="1:18" s="43" customFormat="1" x14ac:dyDescent="0.25">
      <c r="A33" s="37"/>
      <c r="B33" s="37"/>
      <c r="C33" s="37"/>
      <c r="D33" s="37"/>
      <c r="E33" s="37"/>
      <c r="F33" s="37"/>
      <c r="G33" s="38"/>
      <c r="H33" s="39"/>
      <c r="I33" s="39"/>
      <c r="J33" s="40"/>
      <c r="K33" s="40"/>
      <c r="L33" s="91"/>
      <c r="M33" s="41"/>
      <c r="N33" s="41"/>
      <c r="O33" s="40"/>
      <c r="P33" s="40"/>
      <c r="Q33" s="42"/>
      <c r="R33" s="40">
        <f t="shared" si="2"/>
        <v>0</v>
      </c>
    </row>
    <row r="34" spans="1:18" s="43" customFormat="1" x14ac:dyDescent="0.25">
      <c r="A34" s="37"/>
      <c r="B34" s="37"/>
      <c r="C34" s="37"/>
      <c r="D34" s="37"/>
      <c r="E34" s="37"/>
      <c r="F34" s="37"/>
      <c r="G34" s="38"/>
      <c r="H34" s="39" t="s">
        <v>137</v>
      </c>
      <c r="I34" s="39"/>
      <c r="J34" s="40">
        <v>2500000</v>
      </c>
      <c r="K34" s="40"/>
      <c r="L34" s="91"/>
      <c r="M34" s="41"/>
      <c r="N34" s="41"/>
      <c r="O34" s="40"/>
      <c r="P34" s="40"/>
      <c r="Q34" s="42"/>
      <c r="R34" s="40">
        <f t="shared" si="2"/>
        <v>2500000</v>
      </c>
    </row>
    <row r="35" spans="1:18" s="43" customFormat="1" x14ac:dyDescent="0.25">
      <c r="A35" s="37"/>
      <c r="B35" s="37"/>
      <c r="C35" s="37"/>
      <c r="D35" s="37"/>
      <c r="E35" s="37"/>
      <c r="F35" s="37"/>
      <c r="G35" s="38"/>
      <c r="H35" s="39" t="s">
        <v>138</v>
      </c>
      <c r="I35" s="39"/>
      <c r="J35" s="40">
        <v>1500000</v>
      </c>
      <c r="K35" s="40"/>
      <c r="L35" s="91"/>
      <c r="M35" s="41"/>
      <c r="N35" s="41"/>
      <c r="O35" s="40"/>
      <c r="P35" s="40"/>
      <c r="Q35" s="42"/>
      <c r="R35" s="40">
        <f t="shared" si="2"/>
        <v>1500000</v>
      </c>
    </row>
    <row r="36" spans="1:18" s="43" customFormat="1" x14ac:dyDescent="0.25">
      <c r="A36" s="37"/>
      <c r="B36" s="37"/>
      <c r="C36" s="37"/>
      <c r="D36" s="37"/>
      <c r="E36" s="37"/>
      <c r="F36" s="37"/>
      <c r="G36" s="38"/>
      <c r="H36" s="39"/>
      <c r="I36" s="39"/>
      <c r="J36" s="40"/>
      <c r="K36" s="40"/>
      <c r="L36" s="91"/>
      <c r="M36" s="41"/>
      <c r="N36" s="41"/>
      <c r="O36" s="40"/>
      <c r="P36" s="40"/>
      <c r="Q36" s="42"/>
      <c r="R36" s="40">
        <f t="shared" si="2"/>
        <v>0</v>
      </c>
    </row>
    <row r="37" spans="1:18" s="50" customFormat="1" x14ac:dyDescent="0.25">
      <c r="A37" s="44"/>
      <c r="B37" s="44"/>
      <c r="C37" s="44"/>
      <c r="D37" s="44"/>
      <c r="E37" s="44"/>
      <c r="F37" s="44">
        <v>425211</v>
      </c>
      <c r="G37" s="45">
        <f t="shared" si="3"/>
        <v>425</v>
      </c>
      <c r="H37" s="46" t="s">
        <v>75</v>
      </c>
      <c r="I37" s="46"/>
      <c r="J37" s="47">
        <v>100000</v>
      </c>
      <c r="K37" s="47"/>
      <c r="L37" s="91"/>
      <c r="M37" s="48">
        <f t="shared" si="0"/>
        <v>100000</v>
      </c>
      <c r="N37" s="48"/>
      <c r="O37" s="47">
        <f t="shared" si="1"/>
        <v>0</v>
      </c>
      <c r="P37" s="47"/>
      <c r="Q37" s="49"/>
      <c r="R37" s="47">
        <f t="shared" si="2"/>
        <v>100000</v>
      </c>
    </row>
    <row r="38" spans="1:18" s="50" customFormat="1" x14ac:dyDescent="0.25">
      <c r="A38" s="44"/>
      <c r="B38" s="44"/>
      <c r="C38" s="44"/>
      <c r="D38" s="44"/>
      <c r="E38" s="44"/>
      <c r="F38" s="44">
        <v>425212</v>
      </c>
      <c r="G38" s="45">
        <f>IF(ISBLANK(F38)=TRUE,"",+VALUE(LEFT(F38,3)))</f>
        <v>425</v>
      </c>
      <c r="H38" s="46" t="s">
        <v>76</v>
      </c>
      <c r="I38" s="46"/>
      <c r="J38" s="47"/>
      <c r="K38" s="47"/>
      <c r="L38" s="91"/>
      <c r="M38" s="48">
        <f t="shared" si="0"/>
        <v>0</v>
      </c>
      <c r="N38" s="48"/>
      <c r="O38" s="47">
        <f t="shared" si="1"/>
        <v>0</v>
      </c>
      <c r="P38" s="47"/>
      <c r="Q38" s="49"/>
      <c r="R38" s="47">
        <f t="shared" si="2"/>
        <v>0</v>
      </c>
    </row>
    <row r="39" spans="1:18" s="50" customFormat="1" x14ac:dyDescent="0.25">
      <c r="A39" s="44"/>
      <c r="B39" s="44"/>
      <c r="C39" s="44"/>
      <c r="D39" s="44"/>
      <c r="E39" s="44"/>
      <c r="F39" s="44">
        <v>425222</v>
      </c>
      <c r="G39" s="45">
        <f t="shared" si="3"/>
        <v>425</v>
      </c>
      <c r="H39" s="46" t="s">
        <v>135</v>
      </c>
      <c r="I39" s="46"/>
      <c r="J39" s="47">
        <v>70000</v>
      </c>
      <c r="K39" s="47"/>
      <c r="L39" s="91"/>
      <c r="M39" s="48">
        <f t="shared" si="0"/>
        <v>70000</v>
      </c>
      <c r="N39" s="48"/>
      <c r="O39" s="47">
        <f t="shared" si="1"/>
        <v>0</v>
      </c>
      <c r="P39" s="47"/>
      <c r="Q39" s="49"/>
      <c r="R39" s="47">
        <f t="shared" si="2"/>
        <v>70000</v>
      </c>
    </row>
    <row r="40" spans="1:18" s="50" customFormat="1" x14ac:dyDescent="0.25">
      <c r="A40" s="44"/>
      <c r="B40" s="44"/>
      <c r="C40" s="44"/>
      <c r="D40" s="44"/>
      <c r="E40" s="44"/>
      <c r="F40" s="44" t="s">
        <v>77</v>
      </c>
      <c r="G40" s="45">
        <f t="shared" si="3"/>
        <v>425</v>
      </c>
      <c r="H40" s="46" t="s">
        <v>78</v>
      </c>
      <c r="I40" s="46"/>
      <c r="J40" s="47">
        <v>10000</v>
      </c>
      <c r="K40" s="47"/>
      <c r="L40" s="91"/>
      <c r="M40" s="48">
        <f t="shared" ref="M40:M63" si="4">J40+K40+L40</f>
        <v>10000</v>
      </c>
      <c r="N40" s="48"/>
      <c r="O40" s="47">
        <f t="shared" ref="O40:O64" si="5">IFERROR(L40+N40,"")</f>
        <v>0</v>
      </c>
      <c r="P40" s="47"/>
      <c r="Q40" s="49"/>
      <c r="R40" s="47">
        <f t="shared" ref="R40:R63" si="6">IFERROR(J40+K40+O40+P40+Q40,"")</f>
        <v>10000</v>
      </c>
    </row>
    <row r="41" spans="1:18" s="50" customFormat="1" x14ac:dyDescent="0.25">
      <c r="A41" s="44"/>
      <c r="B41" s="44"/>
      <c r="C41" s="44"/>
      <c r="D41" s="44"/>
      <c r="E41" s="44"/>
      <c r="F41" s="44">
        <v>425225</v>
      </c>
      <c r="G41" s="45">
        <f t="shared" si="3"/>
        <v>425</v>
      </c>
      <c r="H41" s="46" t="s">
        <v>79</v>
      </c>
      <c r="I41" s="46"/>
      <c r="J41" s="47">
        <v>150000</v>
      </c>
      <c r="K41" s="47"/>
      <c r="L41" s="91"/>
      <c r="M41" s="48">
        <f t="shared" si="4"/>
        <v>150000</v>
      </c>
      <c r="N41" s="48"/>
      <c r="O41" s="47">
        <f t="shared" si="5"/>
        <v>0</v>
      </c>
      <c r="P41" s="47"/>
      <c r="Q41" s="49"/>
      <c r="R41" s="47">
        <f t="shared" si="6"/>
        <v>150000</v>
      </c>
    </row>
    <row r="42" spans="1:18" s="50" customFormat="1" x14ac:dyDescent="0.25">
      <c r="A42" s="44"/>
      <c r="B42" s="44"/>
      <c r="C42" s="44"/>
      <c r="D42" s="44"/>
      <c r="E42" s="44"/>
      <c r="F42" s="44">
        <v>425226</v>
      </c>
      <c r="G42" s="45">
        <f t="shared" si="3"/>
        <v>425</v>
      </c>
      <c r="H42" s="46" t="s">
        <v>80</v>
      </c>
      <c r="I42" s="46"/>
      <c r="J42" s="47">
        <v>30000</v>
      </c>
      <c r="K42" s="47"/>
      <c r="L42" s="91"/>
      <c r="M42" s="48">
        <f t="shared" si="4"/>
        <v>30000</v>
      </c>
      <c r="N42" s="48"/>
      <c r="O42" s="47">
        <f t="shared" si="5"/>
        <v>0</v>
      </c>
      <c r="P42" s="47"/>
      <c r="Q42" s="49"/>
      <c r="R42" s="47">
        <f t="shared" si="6"/>
        <v>30000</v>
      </c>
    </row>
    <row r="43" spans="1:18" s="50" customFormat="1" x14ac:dyDescent="0.25">
      <c r="A43" s="44"/>
      <c r="B43" s="44"/>
      <c r="C43" s="44"/>
      <c r="D43" s="44"/>
      <c r="E43" s="44"/>
      <c r="F43" s="44" t="s">
        <v>81</v>
      </c>
      <c r="G43" s="45">
        <f t="shared" si="3"/>
        <v>425</v>
      </c>
      <c r="H43" s="46" t="s">
        <v>82</v>
      </c>
      <c r="I43" s="46"/>
      <c r="J43" s="47">
        <v>200000</v>
      </c>
      <c r="K43" s="47"/>
      <c r="L43" s="91"/>
      <c r="M43" s="48">
        <f t="shared" si="4"/>
        <v>200000</v>
      </c>
      <c r="N43" s="48"/>
      <c r="O43" s="47">
        <f t="shared" si="5"/>
        <v>0</v>
      </c>
      <c r="P43" s="47"/>
      <c r="Q43" s="49"/>
      <c r="R43" s="47">
        <f t="shared" si="6"/>
        <v>200000</v>
      </c>
    </row>
    <row r="44" spans="1:18" s="50" customFormat="1" x14ac:dyDescent="0.25">
      <c r="A44" s="44"/>
      <c r="B44" s="44"/>
      <c r="C44" s="44"/>
      <c r="D44" s="44"/>
      <c r="E44" s="44"/>
      <c r="F44" s="44" t="s">
        <v>83</v>
      </c>
      <c r="G44" s="45">
        <f t="shared" si="3"/>
        <v>425</v>
      </c>
      <c r="H44" s="46" t="s">
        <v>84</v>
      </c>
      <c r="I44" s="46"/>
      <c r="J44" s="47">
        <v>150000</v>
      </c>
      <c r="K44" s="47"/>
      <c r="L44" s="91"/>
      <c r="M44" s="48">
        <f t="shared" si="4"/>
        <v>150000</v>
      </c>
      <c r="N44" s="48"/>
      <c r="O44" s="47">
        <f t="shared" si="5"/>
        <v>0</v>
      </c>
      <c r="P44" s="47"/>
      <c r="Q44" s="49"/>
      <c r="R44" s="47">
        <f t="shared" si="6"/>
        <v>150000</v>
      </c>
    </row>
    <row r="45" spans="1:18" x14ac:dyDescent="0.25">
      <c r="A45" s="24"/>
      <c r="B45" s="24"/>
      <c r="C45" s="24"/>
      <c r="D45" s="24"/>
      <c r="E45" s="24"/>
      <c r="F45" s="24" t="s">
        <v>85</v>
      </c>
      <c r="G45" s="25">
        <f t="shared" si="3"/>
        <v>426</v>
      </c>
      <c r="H45" s="26" t="s">
        <v>86</v>
      </c>
      <c r="I45" s="26"/>
      <c r="J45" s="27">
        <v>400000</v>
      </c>
      <c r="K45" s="27"/>
      <c r="L45" s="91">
        <v>300000</v>
      </c>
      <c r="M45" s="27">
        <f t="shared" si="4"/>
        <v>700000</v>
      </c>
      <c r="N45" s="28">
        <v>150000</v>
      </c>
      <c r="O45" s="36">
        <f t="shared" si="5"/>
        <v>450000</v>
      </c>
      <c r="P45" s="27"/>
      <c r="Q45" s="29"/>
      <c r="R45" s="27">
        <f t="shared" si="6"/>
        <v>850000</v>
      </c>
    </row>
    <row r="46" spans="1:18" x14ac:dyDescent="0.25">
      <c r="A46" s="24"/>
      <c r="B46" s="24"/>
      <c r="C46" s="24"/>
      <c r="D46" s="24"/>
      <c r="E46" s="24"/>
      <c r="F46" s="24" t="s">
        <v>87</v>
      </c>
      <c r="G46" s="25">
        <f t="shared" si="3"/>
        <v>426</v>
      </c>
      <c r="H46" s="26" t="s">
        <v>88</v>
      </c>
      <c r="I46" s="26"/>
      <c r="J46" s="27">
        <v>70000</v>
      </c>
      <c r="K46" s="27"/>
      <c r="L46" s="91">
        <v>130000</v>
      </c>
      <c r="M46" s="27">
        <f t="shared" si="4"/>
        <v>200000</v>
      </c>
      <c r="N46" s="28">
        <v>100000</v>
      </c>
      <c r="O46" s="36">
        <f t="shared" si="5"/>
        <v>230000</v>
      </c>
      <c r="P46" s="27"/>
      <c r="Q46" s="29"/>
      <c r="R46" s="27">
        <f t="shared" si="6"/>
        <v>300000</v>
      </c>
    </row>
    <row r="47" spans="1:18" x14ac:dyDescent="0.25">
      <c r="A47" s="24"/>
      <c r="B47" s="24"/>
      <c r="C47" s="24"/>
      <c r="D47" s="24"/>
      <c r="E47" s="24"/>
      <c r="F47" s="24" t="s">
        <v>89</v>
      </c>
      <c r="G47" s="25">
        <f t="shared" si="3"/>
        <v>426</v>
      </c>
      <c r="H47" s="26" t="s">
        <v>90</v>
      </c>
      <c r="I47" s="26"/>
      <c r="J47" s="27">
        <v>100000</v>
      </c>
      <c r="K47" s="27"/>
      <c r="L47" s="91">
        <v>300000</v>
      </c>
      <c r="M47" s="27">
        <f t="shared" si="4"/>
        <v>400000</v>
      </c>
      <c r="N47" s="28">
        <v>200000</v>
      </c>
      <c r="O47" s="36">
        <f t="shared" si="5"/>
        <v>500000</v>
      </c>
      <c r="P47" s="27"/>
      <c r="Q47" s="29"/>
      <c r="R47" s="27">
        <f t="shared" si="6"/>
        <v>600000</v>
      </c>
    </row>
    <row r="48" spans="1:18" x14ac:dyDescent="0.25">
      <c r="A48" s="24"/>
      <c r="B48" s="24"/>
      <c r="C48" s="24"/>
      <c r="D48" s="24"/>
      <c r="E48" s="24"/>
      <c r="F48" s="24" t="s">
        <v>91</v>
      </c>
      <c r="G48" s="25">
        <f t="shared" si="3"/>
        <v>426</v>
      </c>
      <c r="H48" s="26" t="s">
        <v>92</v>
      </c>
      <c r="I48" s="26"/>
      <c r="J48" s="27">
        <v>1150000</v>
      </c>
      <c r="K48" s="27"/>
      <c r="L48" s="91">
        <v>350000</v>
      </c>
      <c r="M48" s="27">
        <f t="shared" si="4"/>
        <v>1500000</v>
      </c>
      <c r="N48" s="28">
        <v>100000</v>
      </c>
      <c r="O48" s="36">
        <f t="shared" si="5"/>
        <v>450000</v>
      </c>
      <c r="P48" s="27"/>
      <c r="Q48" s="29"/>
      <c r="R48" s="27">
        <f t="shared" si="6"/>
        <v>1600000</v>
      </c>
    </row>
    <row r="49" spans="1:18" x14ac:dyDescent="0.25">
      <c r="A49" s="24"/>
      <c r="B49" s="24"/>
      <c r="C49" s="24"/>
      <c r="D49" s="24"/>
      <c r="E49" s="24"/>
      <c r="F49" s="24" t="s">
        <v>93</v>
      </c>
      <c r="G49" s="25">
        <f t="shared" si="3"/>
        <v>426</v>
      </c>
      <c r="H49" s="26" t="s">
        <v>94</v>
      </c>
      <c r="I49" s="26"/>
      <c r="J49" s="27">
        <v>10352000</v>
      </c>
      <c r="K49" s="27"/>
      <c r="L49" s="91">
        <v>5200000</v>
      </c>
      <c r="M49" s="27">
        <f t="shared" si="4"/>
        <v>15552000</v>
      </c>
      <c r="N49" s="28">
        <v>700000</v>
      </c>
      <c r="O49" s="36">
        <f t="shared" si="5"/>
        <v>5900000</v>
      </c>
      <c r="P49" s="27"/>
      <c r="Q49" s="29"/>
      <c r="R49" s="27">
        <f t="shared" si="6"/>
        <v>16252000</v>
      </c>
    </row>
    <row r="50" spans="1:18" x14ac:dyDescent="0.25">
      <c r="A50" s="24"/>
      <c r="B50" s="24"/>
      <c r="C50" s="24"/>
      <c r="D50" s="24"/>
      <c r="E50" s="24"/>
      <c r="F50" s="24" t="s">
        <v>95</v>
      </c>
      <c r="G50" s="25">
        <f t="shared" si="3"/>
        <v>426</v>
      </c>
      <c r="H50" s="26" t="s">
        <v>96</v>
      </c>
      <c r="I50" s="26"/>
      <c r="J50" s="27">
        <v>1500000</v>
      </c>
      <c r="K50" s="27"/>
      <c r="L50" s="91">
        <v>450000</v>
      </c>
      <c r="M50" s="27">
        <f t="shared" si="4"/>
        <v>1950000</v>
      </c>
      <c r="N50" s="28">
        <v>280000</v>
      </c>
      <c r="O50" s="36">
        <f t="shared" si="5"/>
        <v>730000</v>
      </c>
      <c r="P50" s="27"/>
      <c r="Q50" s="29"/>
      <c r="R50" s="27">
        <f t="shared" si="6"/>
        <v>2230000</v>
      </c>
    </row>
    <row r="51" spans="1:18" x14ac:dyDescent="0.25">
      <c r="A51" s="24"/>
      <c r="B51" s="24"/>
      <c r="C51" s="24"/>
      <c r="D51" s="24"/>
      <c r="E51" s="24"/>
      <c r="F51" s="24" t="s">
        <v>97</v>
      </c>
      <c r="G51" s="25">
        <f t="shared" si="3"/>
        <v>465</v>
      </c>
      <c r="H51" s="26" t="s">
        <v>98</v>
      </c>
      <c r="I51" s="26"/>
      <c r="J51" s="27">
        <v>1500000</v>
      </c>
      <c r="K51" s="27"/>
      <c r="L51" s="91"/>
      <c r="M51" s="27">
        <f t="shared" si="4"/>
        <v>1500000</v>
      </c>
      <c r="N51" s="28"/>
      <c r="O51" s="36">
        <f t="shared" si="5"/>
        <v>0</v>
      </c>
      <c r="P51" s="27"/>
      <c r="Q51" s="29"/>
      <c r="R51" s="27">
        <f t="shared" si="6"/>
        <v>1500000</v>
      </c>
    </row>
    <row r="52" spans="1:18" x14ac:dyDescent="0.25">
      <c r="A52" s="24"/>
      <c r="B52" s="24"/>
      <c r="C52" s="24"/>
      <c r="D52" s="24"/>
      <c r="E52" s="24"/>
      <c r="F52" s="24" t="s">
        <v>99</v>
      </c>
      <c r="G52" s="25">
        <f t="shared" si="3"/>
        <v>482</v>
      </c>
      <c r="H52" s="26" t="s">
        <v>100</v>
      </c>
      <c r="I52" s="26"/>
      <c r="J52" s="27">
        <v>60000</v>
      </c>
      <c r="K52" s="27"/>
      <c r="L52" s="91">
        <v>40000</v>
      </c>
      <c r="M52" s="27">
        <f t="shared" si="4"/>
        <v>100000</v>
      </c>
      <c r="N52" s="28">
        <v>10000</v>
      </c>
      <c r="O52" s="36">
        <f t="shared" si="5"/>
        <v>50000</v>
      </c>
      <c r="P52" s="27"/>
      <c r="Q52" s="29"/>
      <c r="R52" s="27">
        <f t="shared" si="6"/>
        <v>110000</v>
      </c>
    </row>
    <row r="53" spans="1:18" x14ac:dyDescent="0.25">
      <c r="A53" s="24"/>
      <c r="B53" s="24"/>
      <c r="C53" s="24"/>
      <c r="D53" s="24"/>
      <c r="E53" s="24"/>
      <c r="F53" s="24" t="s">
        <v>101</v>
      </c>
      <c r="G53" s="25">
        <f t="shared" si="3"/>
        <v>482</v>
      </c>
      <c r="H53" s="26" t="s">
        <v>102</v>
      </c>
      <c r="I53" s="26"/>
      <c r="J53" s="27"/>
      <c r="K53" s="27"/>
      <c r="L53" s="91"/>
      <c r="M53" s="27">
        <f t="shared" si="4"/>
        <v>0</v>
      </c>
      <c r="N53" s="28">
        <v>10000</v>
      </c>
      <c r="O53" s="36">
        <f t="shared" si="5"/>
        <v>10000</v>
      </c>
      <c r="P53" s="27"/>
      <c r="Q53" s="29"/>
      <c r="R53" s="27">
        <f t="shared" si="6"/>
        <v>10000</v>
      </c>
    </row>
    <row r="54" spans="1:18" x14ac:dyDescent="0.25">
      <c r="A54" s="24"/>
      <c r="B54" s="24"/>
      <c r="C54" s="24"/>
      <c r="D54" s="24"/>
      <c r="E54" s="24"/>
      <c r="F54" s="24" t="s">
        <v>103</v>
      </c>
      <c r="G54" s="25">
        <f t="shared" si="3"/>
        <v>483</v>
      </c>
      <c r="H54" s="26" t="s">
        <v>104</v>
      </c>
      <c r="I54" s="26"/>
      <c r="J54" s="27"/>
      <c r="K54" s="27"/>
      <c r="L54" s="91"/>
      <c r="M54" s="27">
        <f t="shared" si="4"/>
        <v>0</v>
      </c>
      <c r="N54" s="28"/>
      <c r="O54" s="36">
        <f t="shared" si="5"/>
        <v>0</v>
      </c>
      <c r="P54" s="27"/>
      <c r="Q54" s="29"/>
      <c r="R54" s="27">
        <f t="shared" si="6"/>
        <v>0</v>
      </c>
    </row>
    <row r="55" spans="1:18" x14ac:dyDescent="0.25">
      <c r="A55" s="24"/>
      <c r="B55" s="24"/>
      <c r="C55" s="24"/>
      <c r="D55" s="24"/>
      <c r="E55" s="24"/>
      <c r="F55" s="24" t="s">
        <v>105</v>
      </c>
      <c r="G55" s="25">
        <f t="shared" si="3"/>
        <v>485</v>
      </c>
      <c r="H55" s="26" t="s">
        <v>106</v>
      </c>
      <c r="I55" s="26"/>
      <c r="J55" s="27">
        <v>7026000</v>
      </c>
      <c r="K55" s="27"/>
      <c r="L55" s="91"/>
      <c r="M55" s="27">
        <f t="shared" si="4"/>
        <v>7026000</v>
      </c>
      <c r="N55" s="28"/>
      <c r="O55" s="36">
        <f t="shared" si="5"/>
        <v>0</v>
      </c>
      <c r="P55" s="27"/>
      <c r="Q55" s="29"/>
      <c r="R55" s="27">
        <f t="shared" si="6"/>
        <v>7026000</v>
      </c>
    </row>
    <row r="56" spans="1:18" x14ac:dyDescent="0.25">
      <c r="A56" s="24"/>
      <c r="B56" s="24"/>
      <c r="C56" s="24"/>
      <c r="D56" s="24"/>
      <c r="E56" s="24"/>
      <c r="F56" s="24" t="s">
        <v>107</v>
      </c>
      <c r="G56" s="25">
        <f t="shared" si="3"/>
        <v>511</v>
      </c>
      <c r="H56" s="26" t="s">
        <v>108</v>
      </c>
      <c r="I56" s="26"/>
      <c r="J56" s="27"/>
      <c r="K56" s="27"/>
      <c r="L56" s="91"/>
      <c r="M56" s="27">
        <f t="shared" si="4"/>
        <v>0</v>
      </c>
      <c r="N56" s="28"/>
      <c r="O56" s="36">
        <f t="shared" si="5"/>
        <v>0</v>
      </c>
      <c r="P56" s="27"/>
      <c r="Q56" s="29"/>
      <c r="R56" s="27">
        <f t="shared" si="6"/>
        <v>0</v>
      </c>
    </row>
    <row r="57" spans="1:18" x14ac:dyDescent="0.25">
      <c r="A57" s="24"/>
      <c r="B57" s="24"/>
      <c r="C57" s="24"/>
      <c r="D57" s="24"/>
      <c r="E57" s="24"/>
      <c r="F57" s="24" t="s">
        <v>109</v>
      </c>
      <c r="G57" s="25">
        <f t="shared" si="3"/>
        <v>511</v>
      </c>
      <c r="H57" s="26" t="s">
        <v>110</v>
      </c>
      <c r="I57" s="26"/>
      <c r="J57" s="27"/>
      <c r="K57" s="27"/>
      <c r="L57" s="91"/>
      <c r="M57" s="27">
        <f t="shared" si="4"/>
        <v>0</v>
      </c>
      <c r="N57" s="28"/>
      <c r="O57" s="36">
        <f t="shared" si="5"/>
        <v>0</v>
      </c>
      <c r="P57" s="27"/>
      <c r="Q57" s="29"/>
      <c r="R57" s="27">
        <f t="shared" si="6"/>
        <v>0</v>
      </c>
    </row>
    <row r="58" spans="1:18" x14ac:dyDescent="0.25">
      <c r="A58" s="24"/>
      <c r="B58" s="24"/>
      <c r="C58" s="24"/>
      <c r="D58" s="24"/>
      <c r="E58" s="24"/>
      <c r="F58" s="24" t="s">
        <v>111</v>
      </c>
      <c r="G58" s="25">
        <f t="shared" si="3"/>
        <v>512</v>
      </c>
      <c r="H58" s="26" t="s">
        <v>112</v>
      </c>
      <c r="I58" s="26"/>
      <c r="J58" s="27">
        <v>500000</v>
      </c>
      <c r="K58" s="27"/>
      <c r="L58" s="91"/>
      <c r="M58" s="27">
        <f t="shared" si="4"/>
        <v>500000</v>
      </c>
      <c r="N58" s="28"/>
      <c r="O58" s="36">
        <f t="shared" si="5"/>
        <v>0</v>
      </c>
      <c r="P58" s="27"/>
      <c r="Q58" s="27"/>
      <c r="R58" s="27">
        <f t="shared" si="6"/>
        <v>500000</v>
      </c>
    </row>
    <row r="59" spans="1:18" x14ac:dyDescent="0.25">
      <c r="A59" s="24"/>
      <c r="B59" s="24"/>
      <c r="C59" s="24"/>
      <c r="D59" s="24"/>
      <c r="E59" s="24"/>
      <c r="F59" s="24" t="s">
        <v>113</v>
      </c>
      <c r="G59" s="25">
        <f t="shared" si="3"/>
        <v>512</v>
      </c>
      <c r="H59" s="26" t="s">
        <v>114</v>
      </c>
      <c r="I59" s="26"/>
      <c r="J59" s="27">
        <v>2170000</v>
      </c>
      <c r="K59" s="27"/>
      <c r="L59" s="91"/>
      <c r="M59" s="27">
        <f t="shared" si="4"/>
        <v>2170000</v>
      </c>
      <c r="N59" s="28"/>
      <c r="O59" s="36">
        <f t="shared" si="5"/>
        <v>0</v>
      </c>
      <c r="P59" s="27"/>
      <c r="Q59" s="29"/>
      <c r="R59" s="27">
        <f t="shared" si="6"/>
        <v>2170000</v>
      </c>
    </row>
    <row r="60" spans="1:18" x14ac:dyDescent="0.25">
      <c r="A60" s="24"/>
      <c r="B60" s="24"/>
      <c r="C60" s="24"/>
      <c r="D60" s="24"/>
      <c r="E60" s="24"/>
      <c r="F60" s="24" t="s">
        <v>115</v>
      </c>
      <c r="G60" s="25">
        <f t="shared" si="3"/>
        <v>512</v>
      </c>
      <c r="H60" s="26" t="s">
        <v>116</v>
      </c>
      <c r="I60" s="26"/>
      <c r="J60" s="27"/>
      <c r="K60" s="27"/>
      <c r="L60" s="91"/>
      <c r="M60" s="27">
        <f t="shared" si="4"/>
        <v>0</v>
      </c>
      <c r="N60" s="28"/>
      <c r="O60" s="36">
        <f t="shared" si="5"/>
        <v>0</v>
      </c>
      <c r="P60" s="27"/>
      <c r="Q60" s="29"/>
      <c r="R60" s="27">
        <f t="shared" si="6"/>
        <v>0</v>
      </c>
    </row>
    <row r="61" spans="1:18" x14ac:dyDescent="0.25">
      <c r="A61" s="24"/>
      <c r="B61" s="24"/>
      <c r="C61" s="24"/>
      <c r="D61" s="24"/>
      <c r="E61" s="24"/>
      <c r="F61" s="24"/>
      <c r="G61" s="25"/>
      <c r="H61" s="26"/>
      <c r="I61" s="26"/>
      <c r="J61" s="27"/>
      <c r="K61" s="27"/>
      <c r="L61" s="91"/>
      <c r="M61" s="27">
        <f t="shared" si="4"/>
        <v>0</v>
      </c>
      <c r="N61" s="28"/>
      <c r="O61" s="36">
        <f t="shared" si="5"/>
        <v>0</v>
      </c>
      <c r="P61" s="27"/>
      <c r="Q61" s="29"/>
      <c r="R61" s="27">
        <f t="shared" si="6"/>
        <v>0</v>
      </c>
    </row>
    <row r="62" spans="1:18" x14ac:dyDescent="0.25">
      <c r="A62" s="24"/>
      <c r="B62" s="24"/>
      <c r="C62" s="24"/>
      <c r="D62" s="24"/>
      <c r="E62" s="24"/>
      <c r="F62" s="24"/>
      <c r="G62" s="25" t="str">
        <f t="shared" si="3"/>
        <v/>
      </c>
      <c r="H62" s="26"/>
      <c r="I62" s="26"/>
      <c r="J62" s="27"/>
      <c r="K62" s="27"/>
      <c r="L62" s="91"/>
      <c r="M62" s="27">
        <f t="shared" si="4"/>
        <v>0</v>
      </c>
      <c r="N62" s="28"/>
      <c r="O62" s="36">
        <f t="shared" si="5"/>
        <v>0</v>
      </c>
      <c r="P62" s="27"/>
      <c r="Q62" s="29"/>
      <c r="R62" s="27">
        <f t="shared" si="6"/>
        <v>0</v>
      </c>
    </row>
    <row r="63" spans="1:18" x14ac:dyDescent="0.25">
      <c r="A63" s="24"/>
      <c r="B63" s="24"/>
      <c r="C63" s="24"/>
      <c r="D63" s="24"/>
      <c r="E63" s="24"/>
      <c r="F63" s="24"/>
      <c r="G63" s="25" t="str">
        <f t="shared" si="3"/>
        <v/>
      </c>
      <c r="H63" s="31"/>
      <c r="I63" s="31"/>
      <c r="J63" s="27"/>
      <c r="K63" s="27"/>
      <c r="L63" s="91"/>
      <c r="M63" s="27">
        <f t="shared" si="4"/>
        <v>0</v>
      </c>
      <c r="N63" s="28"/>
      <c r="O63" s="36">
        <f t="shared" si="5"/>
        <v>0</v>
      </c>
      <c r="P63" s="27"/>
      <c r="Q63" s="29"/>
      <c r="R63" s="27">
        <f t="shared" si="6"/>
        <v>0</v>
      </c>
    </row>
    <row r="64" spans="1:18" s="58" customFormat="1" ht="15.75" thickBot="1" x14ac:dyDescent="0.3">
      <c r="A64" s="51"/>
      <c r="B64" s="51"/>
      <c r="C64" s="51"/>
      <c r="D64" s="51"/>
      <c r="E64" s="52"/>
      <c r="F64" s="52"/>
      <c r="G64" s="53"/>
      <c r="H64" s="54" t="s">
        <v>117</v>
      </c>
      <c r="I64" s="54"/>
      <c r="J64" s="55">
        <f>SUM(J4:J63)</f>
        <v>234486000</v>
      </c>
      <c r="K64" s="55">
        <f>SUM(K4:K63)</f>
        <v>0</v>
      </c>
      <c r="L64" s="55">
        <f>SUM(L4:L63)</f>
        <v>10600000</v>
      </c>
      <c r="M64" s="55">
        <f>SUM(M4:M63)</f>
        <v>241086000</v>
      </c>
      <c r="N64" s="55">
        <f>SUM(N4:N63)</f>
        <v>2600000</v>
      </c>
      <c r="O64" s="56">
        <f t="shared" si="5"/>
        <v>13200000</v>
      </c>
      <c r="P64" s="55">
        <f>SUM(P4:P63)</f>
        <v>300000</v>
      </c>
      <c r="Q64" s="55">
        <f>SUM(Q4:Q63)</f>
        <v>0</v>
      </c>
      <c r="R64" s="57">
        <f>SUM(R4:R63)</f>
        <v>247986000</v>
      </c>
    </row>
    <row r="65" spans="1:18" ht="15.75" thickTop="1" x14ac:dyDescent="0.25">
      <c r="A65" s="59"/>
      <c r="B65" s="59"/>
      <c r="C65" s="59"/>
      <c r="D65" s="59"/>
      <c r="E65" s="60"/>
      <c r="F65" s="61"/>
      <c r="G65" s="62"/>
      <c r="H65" s="63"/>
      <c r="I65" s="63"/>
      <c r="J65" s="64"/>
      <c r="K65" s="64"/>
      <c r="L65" s="64"/>
      <c r="M65" s="64"/>
      <c r="N65" s="64"/>
      <c r="O65" s="65"/>
      <c r="P65" s="64"/>
      <c r="Q65" s="64"/>
      <c r="R65" s="64"/>
    </row>
    <row r="66" spans="1:18" s="66" customFormat="1" ht="16.5" x14ac:dyDescent="0.3">
      <c r="F66" s="67"/>
      <c r="G66" s="68">
        <v>411</v>
      </c>
      <c r="H66" s="68" t="s">
        <v>24</v>
      </c>
      <c r="I66" s="69">
        <f>SUMIF($G$4:$G$63,"411",I$4:I$63)</f>
        <v>141</v>
      </c>
      <c r="J66" s="27">
        <f>SUMIF($G$4:$G$63,"411",$J$4:$J$63)</f>
        <v>131217000</v>
      </c>
      <c r="K66" s="27">
        <f ca="1">SUMIF($G$4:$G$63,"411",$K$4:$K$59)</f>
        <v>0</v>
      </c>
      <c r="L66" s="28">
        <f>SUMIF($G$4:$G$63,"411",$L$4:$L$63)</f>
        <v>0</v>
      </c>
      <c r="M66" s="27">
        <f t="shared" ref="M66:M83" ca="1" si="7">J66+K66+L66</f>
        <v>131217000</v>
      </c>
      <c r="N66" s="28">
        <f>SUMIF($G$4:$G$63,"411",$N$4:$N$63)</f>
        <v>0</v>
      </c>
      <c r="O66" s="36">
        <f t="shared" ref="O66:O84" si="8">IFERROR(L66+N66,"")</f>
        <v>0</v>
      </c>
      <c r="P66" s="27">
        <f>SUMIF($G$4:$G$63,"411",$P$4:$P$63)</f>
        <v>0</v>
      </c>
      <c r="Q66" s="27">
        <f>SUMIF($G$4:$G$63,"411",$Q$4:$Q$63)</f>
        <v>0</v>
      </c>
      <c r="R66" s="27">
        <f t="shared" ref="R66:R83" ca="1" si="9">IFERROR(J66+K66+O66+P66+Q66,"")</f>
        <v>131217000</v>
      </c>
    </row>
    <row r="67" spans="1:18" s="66" customFormat="1" ht="16.5" x14ac:dyDescent="0.3">
      <c r="F67" s="70"/>
      <c r="G67" s="68">
        <v>412</v>
      </c>
      <c r="H67" s="68" t="s">
        <v>26</v>
      </c>
      <c r="I67" s="69"/>
      <c r="J67" s="27">
        <f>SUMIF($G$4:$G$63,"412",$J$4:$J$63)</f>
        <v>21860000</v>
      </c>
      <c r="K67" s="27">
        <f ca="1">SUMIF($G$4:$G$63,"412",$K$4:$K$59)</f>
        <v>0</v>
      </c>
      <c r="L67" s="28">
        <f>SUMIF($G$4:$G$63,"412",$L$4:$L$63)</f>
        <v>0</v>
      </c>
      <c r="M67" s="27">
        <f t="shared" ca="1" si="7"/>
        <v>21860000</v>
      </c>
      <c r="N67" s="28">
        <f>SUMIF($G$4:$G$63,"412",$N$4:$N$63)</f>
        <v>0</v>
      </c>
      <c r="O67" s="36">
        <f t="shared" si="8"/>
        <v>0</v>
      </c>
      <c r="P67" s="27">
        <f>SUMIF($G$4:$G$63,"412",$P$4:$P$63)</f>
        <v>0</v>
      </c>
      <c r="Q67" s="27">
        <f>SUMIF($G$4:$G$63,"412",$Q$4:$Q$63)</f>
        <v>0</v>
      </c>
      <c r="R67" s="27">
        <f t="shared" ca="1" si="9"/>
        <v>21860000</v>
      </c>
    </row>
    <row r="68" spans="1:18" s="66" customFormat="1" ht="16.5" x14ac:dyDescent="0.3">
      <c r="F68" s="70"/>
      <c r="G68" s="68">
        <v>413</v>
      </c>
      <c r="H68" s="68" t="s">
        <v>28</v>
      </c>
      <c r="I68" s="69">
        <f>SUMIF($G$4:$G$63,"413",I$4:I$63)</f>
        <v>104</v>
      </c>
      <c r="J68" s="27">
        <f>SUMIF($G$4:$G$63,"413",$J$4:$J$63)</f>
        <v>500000</v>
      </c>
      <c r="K68" s="27">
        <f ca="1">SUMIF($G$4:$G$63,"413",$K$4:$K$59)</f>
        <v>0</v>
      </c>
      <c r="L68" s="28">
        <f>SUMIF($G$4:$G$63,"413",$L$4:$L$63)</f>
        <v>0</v>
      </c>
      <c r="M68" s="27">
        <f t="shared" ca="1" si="7"/>
        <v>500000</v>
      </c>
      <c r="N68" s="28">
        <f>SUMIF($G$4:$G$63,"413",$N$4:$N$63)</f>
        <v>0</v>
      </c>
      <c r="O68" s="36">
        <f t="shared" si="8"/>
        <v>0</v>
      </c>
      <c r="P68" s="27">
        <f>SUMIF($G$4:$G$63,"413",$P$4:$P$63)</f>
        <v>0</v>
      </c>
      <c r="Q68" s="27">
        <f>SUMIF($G$4:$G$63,"413",$Q$4:$Q$63)</f>
        <v>0</v>
      </c>
      <c r="R68" s="27">
        <f t="shared" ca="1" si="9"/>
        <v>500000</v>
      </c>
    </row>
    <row r="69" spans="1:18" s="66" customFormat="1" ht="16.5" x14ac:dyDescent="0.3">
      <c r="F69" s="70"/>
      <c r="G69" s="68">
        <v>414</v>
      </c>
      <c r="H69" s="68" t="s">
        <v>118</v>
      </c>
      <c r="I69" s="69">
        <f>SUMIF($G$4:$G$63,"414",I$4:I$63)</f>
        <v>0</v>
      </c>
      <c r="J69" s="27">
        <f>SUMIF($G$4:$G$63,"414",$J$4:$J$63)</f>
        <v>1534000</v>
      </c>
      <c r="K69" s="27">
        <f ca="1">SUMIF($G$4:$G$63,"414",$K$4:$K$59)</f>
        <v>0</v>
      </c>
      <c r="L69" s="28">
        <f>SUMIF($G$4:$G$63,"414",$L$4:$L$63)</f>
        <v>0</v>
      </c>
      <c r="M69" s="27">
        <f t="shared" ca="1" si="7"/>
        <v>1534000</v>
      </c>
      <c r="N69" s="28">
        <f>SUMIF($G$4:$G$63,"414",$N$4:$N$63)</f>
        <v>0</v>
      </c>
      <c r="O69" s="36">
        <f t="shared" si="8"/>
        <v>0</v>
      </c>
      <c r="P69" s="27">
        <f>SUMIF($G$4:$G$63,"414",$P$4:$P$63)</f>
        <v>0</v>
      </c>
      <c r="Q69" s="27">
        <f>SUMIF($G$4:$G$63,"414",$Q$4:$Q$63)</f>
        <v>0</v>
      </c>
      <c r="R69" s="27">
        <f t="shared" ca="1" si="9"/>
        <v>1534000</v>
      </c>
    </row>
    <row r="70" spans="1:18" s="66" customFormat="1" ht="16.5" x14ac:dyDescent="0.3">
      <c r="F70" s="70"/>
      <c r="G70" s="68">
        <v>415</v>
      </c>
      <c r="H70" s="68" t="s">
        <v>34</v>
      </c>
      <c r="I70" s="69"/>
      <c r="J70" s="27">
        <f>SUMIF($G$4:$G$63,"415",$J$4:$J$63)</f>
        <v>7000000</v>
      </c>
      <c r="K70" s="27">
        <f ca="1">SUMIF($G$4:$G$63,"415",$K$4:$K$59)</f>
        <v>0</v>
      </c>
      <c r="L70" s="28">
        <f>SUMIF($G$4:$G$63,"415",$L$4:$L$63)</f>
        <v>0</v>
      </c>
      <c r="M70" s="27">
        <f t="shared" ca="1" si="7"/>
        <v>7000000</v>
      </c>
      <c r="N70" s="28">
        <f>SUMIF($G$4:$G$63,"415",$N$4:$N$63)</f>
        <v>0</v>
      </c>
      <c r="O70" s="36">
        <f t="shared" si="8"/>
        <v>0</v>
      </c>
      <c r="P70" s="27">
        <f>SUMIF($G$4:$G$63,"415",$P$4:$P$63)</f>
        <v>0</v>
      </c>
      <c r="Q70" s="27">
        <f>SUMIF($G$4:$G$63,"415",$Q$4:$Q$63)</f>
        <v>0</v>
      </c>
      <c r="R70" s="27">
        <f t="shared" ca="1" si="9"/>
        <v>7000000</v>
      </c>
    </row>
    <row r="71" spans="1:18" s="66" customFormat="1" ht="16.5" x14ac:dyDescent="0.3">
      <c r="F71" s="70"/>
      <c r="G71" s="68">
        <v>416</v>
      </c>
      <c r="H71" s="68" t="s">
        <v>36</v>
      </c>
      <c r="I71" s="69">
        <f>SUMIF($G$4:$G$63,"416",I$4:I$63)</f>
        <v>10</v>
      </c>
      <c r="J71" s="27">
        <f>SUMIF($G$4:$G$63,"416",$J$4:$J$63)</f>
        <v>1350000</v>
      </c>
      <c r="K71" s="27">
        <f>SUMIF($G$4:$G$63,"416",$K$4:$K$63)</f>
        <v>0</v>
      </c>
      <c r="L71" s="28">
        <f>SUMIF($G$4:$G$63,"416",$L$4:$L$63)</f>
        <v>0</v>
      </c>
      <c r="M71" s="27">
        <f t="shared" si="7"/>
        <v>1350000</v>
      </c>
      <c r="N71" s="28">
        <f>SUMIF($G$4:$G$63,"416",$N$4:$N$63)</f>
        <v>0</v>
      </c>
      <c r="O71" s="36">
        <f t="shared" si="8"/>
        <v>0</v>
      </c>
      <c r="P71" s="27">
        <f>SUMIF($G$4:$G$63,"416",$P$4:$P$63)</f>
        <v>0</v>
      </c>
      <c r="Q71" s="27">
        <f>SUMIF($G$4:$G$63,"416",$Q$4:$Q$63)</f>
        <v>0</v>
      </c>
      <c r="R71" s="27">
        <f t="shared" si="9"/>
        <v>1350000</v>
      </c>
    </row>
    <row r="72" spans="1:18" s="66" customFormat="1" ht="16.5" x14ac:dyDescent="0.3">
      <c r="F72" s="70"/>
      <c r="G72" s="68">
        <v>421</v>
      </c>
      <c r="H72" s="68" t="s">
        <v>119</v>
      </c>
      <c r="I72" s="69"/>
      <c r="J72" s="27">
        <f>SUMIF($G$4:$G$63,"421",$J$4:$J$63)</f>
        <v>28417000</v>
      </c>
      <c r="K72" s="27">
        <f>SUMIF($G$4:$G$63,"421",$K$4:$K$63)</f>
        <v>0</v>
      </c>
      <c r="L72" s="28">
        <f>SUMIF($G$4:$G$63,"421",$L$4:$L$63)</f>
        <v>2300000</v>
      </c>
      <c r="M72" s="27">
        <f t="shared" si="7"/>
        <v>30717000</v>
      </c>
      <c r="N72" s="28">
        <f>SUMIF($G$4:$G$63,"421",$N$4:$N$63)</f>
        <v>325000</v>
      </c>
      <c r="O72" s="36">
        <f t="shared" si="8"/>
        <v>2625000</v>
      </c>
      <c r="P72" s="27">
        <f>SUMIF($G$4:$G$63,"421",$P$4:$P$63)</f>
        <v>300000</v>
      </c>
      <c r="Q72" s="27">
        <f>SUMIF($G$4:$G$63,"421",$Q$4:$Q$63)</f>
        <v>0</v>
      </c>
      <c r="R72" s="27">
        <f t="shared" si="9"/>
        <v>31342000</v>
      </c>
    </row>
    <row r="73" spans="1:18" s="66" customFormat="1" ht="16.5" x14ac:dyDescent="0.3">
      <c r="F73" s="70"/>
      <c r="G73" s="68">
        <v>422</v>
      </c>
      <c r="H73" s="68" t="s">
        <v>120</v>
      </c>
      <c r="I73" s="69"/>
      <c r="J73" s="27">
        <f>SUMIF($G$4:$G$63,"422",$J$4:$J$63)</f>
        <v>120000</v>
      </c>
      <c r="K73" s="27">
        <f>SUMIF($G$4:$G$63,"422",$K$4:$K$63)</f>
        <v>0</v>
      </c>
      <c r="L73" s="28">
        <f>SUMIF($G$4:$G$63,"422",$L$4:$L$63)</f>
        <v>320000</v>
      </c>
      <c r="M73" s="27">
        <f t="shared" si="7"/>
        <v>440000</v>
      </c>
      <c r="N73" s="28">
        <f>SUMIF($G$4:$G$63,"422",$N$4:$N$63)</f>
        <v>220000</v>
      </c>
      <c r="O73" s="36">
        <f t="shared" si="8"/>
        <v>540000</v>
      </c>
      <c r="P73" s="27">
        <f>SUMIF($G$4:$G$63,"422",$P$4:$P$63)</f>
        <v>0</v>
      </c>
      <c r="Q73" s="27">
        <f>SUMIF($G$4:$G$63,"422",$Q$4:$Q$63)</f>
        <v>0</v>
      </c>
      <c r="R73" s="27">
        <f t="shared" si="9"/>
        <v>660000</v>
      </c>
    </row>
    <row r="74" spans="1:18" s="66" customFormat="1" ht="16.5" x14ac:dyDescent="0.3">
      <c r="F74" s="70"/>
      <c r="G74" s="68">
        <v>423</v>
      </c>
      <c r="H74" s="68" t="s">
        <v>121</v>
      </c>
      <c r="I74" s="69"/>
      <c r="J74" s="27">
        <f>SUMIF($G$4:$G$63,"423",$J$4:$J$63)</f>
        <v>4230000</v>
      </c>
      <c r="K74" s="27">
        <f>SUMIF($G$4:$G$63,"423",$K$4:$K$63)</f>
        <v>0</v>
      </c>
      <c r="L74" s="28">
        <f>SUMIF($G$4:$G$63,"423",$L$4:$L$63)</f>
        <v>1110000</v>
      </c>
      <c r="M74" s="27">
        <f t="shared" si="7"/>
        <v>5340000</v>
      </c>
      <c r="N74" s="28">
        <f>SUMIF($G$4:$G$63,"423",$N$4:$N$63)</f>
        <v>505000</v>
      </c>
      <c r="O74" s="36">
        <f t="shared" si="8"/>
        <v>1615000</v>
      </c>
      <c r="P74" s="27">
        <f>SUMIF($G$4:$G$63,"423",$P$4:$P$63)</f>
        <v>0</v>
      </c>
      <c r="Q74" s="27">
        <f>SUMIF($G$4:$G$63,"423",$Q$4:$Q$63)</f>
        <v>0</v>
      </c>
      <c r="R74" s="27">
        <f t="shared" si="9"/>
        <v>5845000</v>
      </c>
    </row>
    <row r="75" spans="1:18" s="66" customFormat="1" ht="16.5" x14ac:dyDescent="0.3">
      <c r="F75" s="70"/>
      <c r="G75" s="68">
        <v>424</v>
      </c>
      <c r="H75" s="68" t="s">
        <v>122</v>
      </c>
      <c r="I75" s="69"/>
      <c r="J75" s="27">
        <f>SUMIF($G$4:$G$63,"424",$J$4:$J$63)</f>
        <v>430000</v>
      </c>
      <c r="K75" s="27">
        <f>SUMIF($G$4:$G$63,"424",$K$4:$K$63)</f>
        <v>0</v>
      </c>
      <c r="L75" s="28">
        <f>SUMIF($G$4:$G$63,"424",$L$4:$L$63)</f>
        <v>100000</v>
      </c>
      <c r="M75" s="27">
        <f t="shared" si="7"/>
        <v>530000</v>
      </c>
      <c r="N75" s="28">
        <f>SUMIF($G$4:$G$63,"424",$N$4:$N$63)</f>
        <v>0</v>
      </c>
      <c r="O75" s="36">
        <f t="shared" si="8"/>
        <v>100000</v>
      </c>
      <c r="P75" s="27">
        <f>SUMIF($G$4:$G$63,"424",$P$4:$P$63)</f>
        <v>0</v>
      </c>
      <c r="Q75" s="27">
        <f>SUMIF($G$4:$G$63,"424",$Q$4:$Q$63)</f>
        <v>0</v>
      </c>
      <c r="R75" s="27">
        <f t="shared" si="9"/>
        <v>530000</v>
      </c>
    </row>
    <row r="76" spans="1:18" s="66" customFormat="1" ht="16.5" x14ac:dyDescent="0.3">
      <c r="F76" s="70"/>
      <c r="G76" s="68">
        <v>425</v>
      </c>
      <c r="H76" s="68" t="s">
        <v>123</v>
      </c>
      <c r="I76" s="69"/>
      <c r="J76" s="27">
        <f>SUMIF($G$4:$G$63,"425",$J$4:$J$63)</f>
        <v>9000000</v>
      </c>
      <c r="K76" s="27">
        <f>SUMIF($G$4:$G$63,"425",$K$4:$K$63)</f>
        <v>0</v>
      </c>
      <c r="L76" s="28">
        <f>SUMIF($G$4:$G$63,"425",$L$4:$L$63)</f>
        <v>0</v>
      </c>
      <c r="M76" s="27">
        <f t="shared" si="7"/>
        <v>9000000</v>
      </c>
      <c r="N76" s="28">
        <f>SUMIF($G$4:$G$63,"425",$N$4:$N$63)</f>
        <v>0</v>
      </c>
      <c r="O76" s="36">
        <f t="shared" si="8"/>
        <v>0</v>
      </c>
      <c r="P76" s="27">
        <f>SUMIF($G$4:$G$63,"425",$P$4:$P$63)</f>
        <v>0</v>
      </c>
      <c r="Q76" s="27">
        <f>SUMIF($G$4:$G$63,"425",$Q$4:$Q$63)</f>
        <v>0</v>
      </c>
      <c r="R76" s="27">
        <f t="shared" si="9"/>
        <v>9000000</v>
      </c>
    </row>
    <row r="77" spans="1:18" s="66" customFormat="1" ht="16.5" x14ac:dyDescent="0.3">
      <c r="F77" s="70"/>
      <c r="G77" s="68">
        <v>426</v>
      </c>
      <c r="H77" s="68" t="s">
        <v>124</v>
      </c>
      <c r="I77" s="69"/>
      <c r="J77" s="27">
        <f>SUMIF($G$4:$G$63,"426",$J$4:$J$63)</f>
        <v>13572000</v>
      </c>
      <c r="K77" s="27">
        <f>SUMIF($G$4:$G$63,"426",$K$4:$K$63)</f>
        <v>0</v>
      </c>
      <c r="L77" s="28">
        <f>SUMIF($G$4:$G$63,"426",$L$4:$L$63)</f>
        <v>6730000</v>
      </c>
      <c r="M77" s="27">
        <f t="shared" si="7"/>
        <v>20302000</v>
      </c>
      <c r="N77" s="28">
        <f>SUMIF($G$4:$G$63,"426",$N$4:$N$63)</f>
        <v>1530000</v>
      </c>
      <c r="O77" s="36">
        <f t="shared" si="8"/>
        <v>8260000</v>
      </c>
      <c r="P77" s="27">
        <f>SUMIF($G$4:$G$63,"426",$P$4:$P$63)</f>
        <v>0</v>
      </c>
      <c r="Q77" s="27">
        <f>SUMIF($G$4:$G$63,"426",$Q$4:$Q$63)</f>
        <v>0</v>
      </c>
      <c r="R77" s="27">
        <f t="shared" si="9"/>
        <v>21832000</v>
      </c>
    </row>
    <row r="78" spans="1:18" s="71" customFormat="1" ht="13.5" customHeight="1" x14ac:dyDescent="0.3">
      <c r="F78" s="72"/>
      <c r="G78" s="73">
        <v>465</v>
      </c>
      <c r="H78" s="73" t="s">
        <v>125</v>
      </c>
      <c r="I78" s="74"/>
      <c r="J78" s="75">
        <f>SUMIF($G$4:$G$63,"465",$J$4:$J$63)</f>
        <v>1500000</v>
      </c>
      <c r="K78" s="75">
        <f>SUMIF($G$4:$G$63,"465",$K$4:$K$63)</f>
        <v>0</v>
      </c>
      <c r="L78" s="76">
        <f>SUMIF($G$4:$G$63,"465",$L$4:$L$63)</f>
        <v>0</v>
      </c>
      <c r="M78" s="27">
        <f t="shared" si="7"/>
        <v>1500000</v>
      </c>
      <c r="N78" s="76">
        <f>SUMIF($G$4:$G$63,"465",$N$4:$N$63)</f>
        <v>0</v>
      </c>
      <c r="O78" s="77">
        <f t="shared" si="8"/>
        <v>0</v>
      </c>
      <c r="P78" s="75">
        <f>SUMIF($G$4:$G$63,"465",$P$4:$P$63)</f>
        <v>0</v>
      </c>
      <c r="Q78" s="75">
        <f>SUMIF($G$4:$G$63,"465",$Q$4:$Q$63)</f>
        <v>0</v>
      </c>
      <c r="R78" s="75">
        <f t="shared" si="9"/>
        <v>1500000</v>
      </c>
    </row>
    <row r="79" spans="1:18" s="66" customFormat="1" ht="16.5" x14ac:dyDescent="0.3">
      <c r="F79" s="70"/>
      <c r="G79" s="68">
        <v>482</v>
      </c>
      <c r="H79" s="68" t="s">
        <v>126</v>
      </c>
      <c r="I79" s="69"/>
      <c r="J79" s="27">
        <f>SUMIF($G$4:$G$63,"482",$J$4:$J$63)</f>
        <v>60000</v>
      </c>
      <c r="K79" s="27">
        <f>SUMIF($G$4:$G$63,"482",$K$4:$K$63)</f>
        <v>0</v>
      </c>
      <c r="L79" s="28">
        <f>SUMIF($G$4:$G$63,"482",$L$4:$L$63)</f>
        <v>40000</v>
      </c>
      <c r="M79" s="27">
        <f t="shared" si="7"/>
        <v>100000</v>
      </c>
      <c r="N79" s="28">
        <f>SUMIF($G$4:$G$63,"482",$N$4:$N$63)</f>
        <v>20000</v>
      </c>
      <c r="O79" s="36">
        <f t="shared" si="8"/>
        <v>60000</v>
      </c>
      <c r="P79" s="27">
        <f>SUMIF($G$4:$G$63,"482",$P$4:$P$63)</f>
        <v>0</v>
      </c>
      <c r="Q79" s="27">
        <f>SUMIF($G$4:$G$63,"482",$Q$4:$Q$63)</f>
        <v>0</v>
      </c>
      <c r="R79" s="27">
        <f t="shared" si="9"/>
        <v>120000</v>
      </c>
    </row>
    <row r="80" spans="1:18" s="71" customFormat="1" ht="16.5" hidden="1" x14ac:dyDescent="0.3">
      <c r="F80" s="72"/>
      <c r="G80" s="73">
        <v>483</v>
      </c>
      <c r="H80" s="73" t="s">
        <v>104</v>
      </c>
      <c r="I80" s="74"/>
      <c r="J80" s="75">
        <f>SUMIF($G$4:$G$63,"483",$J$4:$J$63)</f>
        <v>0</v>
      </c>
      <c r="K80" s="75">
        <f>SUMIF($G$4:$G$63,"483",$K$4:$K$63)</f>
        <v>0</v>
      </c>
      <c r="L80" s="76">
        <f>SUMIF($G$4:$G$63,"483",$L$4:$L$63)</f>
        <v>0</v>
      </c>
      <c r="M80" s="27">
        <f t="shared" si="7"/>
        <v>0</v>
      </c>
      <c r="N80" s="76">
        <f>SUMIF($G$4:$G$63,"483",$N$4:$N$63)</f>
        <v>0</v>
      </c>
      <c r="O80" s="77">
        <f t="shared" si="8"/>
        <v>0</v>
      </c>
      <c r="P80" s="75">
        <f>SUMIF($G$4:$G$63,"483",$P$4:$P$63)</f>
        <v>0</v>
      </c>
      <c r="Q80" s="75">
        <f>SUMIF($G$4:$G$63,"483",$Q$4:$Q$63)</f>
        <v>0</v>
      </c>
      <c r="R80" s="75">
        <f t="shared" si="9"/>
        <v>0</v>
      </c>
    </row>
    <row r="81" spans="6:18" s="71" customFormat="1" ht="18.75" customHeight="1" x14ac:dyDescent="0.3">
      <c r="F81" s="72"/>
      <c r="G81" s="73">
        <v>485</v>
      </c>
      <c r="H81" s="73" t="s">
        <v>127</v>
      </c>
      <c r="I81" s="74"/>
      <c r="J81" s="75">
        <f>SUMIF($G$4:$G$63,"485",$J$4:$J$63)</f>
        <v>7026000</v>
      </c>
      <c r="K81" s="75">
        <f>SUMIF($G$4:$G$63,"485",$K$4:$K$63)</f>
        <v>0</v>
      </c>
      <c r="L81" s="76">
        <f>SUMIF($G$4:$G$63,"485",$L$4:$L$63)</f>
        <v>0</v>
      </c>
      <c r="M81" s="27">
        <f t="shared" si="7"/>
        <v>7026000</v>
      </c>
      <c r="N81" s="76">
        <f>SUMIF($G$4:$G$63,"485",$N$4:$N$63)</f>
        <v>0</v>
      </c>
      <c r="O81" s="77">
        <f t="shared" si="8"/>
        <v>0</v>
      </c>
      <c r="P81" s="75">
        <f>SUMIF($G$4:$G$63,"485",$P$4:$P$63)</f>
        <v>0</v>
      </c>
      <c r="Q81" s="75">
        <f>SUMIF($G$4:$G$63,"485",$Q$4:$Q$63)</f>
        <v>0</v>
      </c>
      <c r="R81" s="75">
        <f t="shared" si="9"/>
        <v>7026000</v>
      </c>
    </row>
    <row r="82" spans="6:18" s="66" customFormat="1" ht="16.5" x14ac:dyDescent="0.3">
      <c r="F82" s="70"/>
      <c r="G82" s="68">
        <v>511</v>
      </c>
      <c r="H82" s="68" t="s">
        <v>128</v>
      </c>
      <c r="I82" s="69"/>
      <c r="J82" s="27">
        <f>SUMIF($G$4:$G$63,"511",$J$4:$J$63)</f>
        <v>0</v>
      </c>
      <c r="K82" s="27">
        <f>SUMIF($G$4:$G$63,"511",$K$4:$K$63)</f>
        <v>0</v>
      </c>
      <c r="L82" s="28">
        <f>SUMIF($G$4:$G$63,"511",$L$4:$L$63)</f>
        <v>0</v>
      </c>
      <c r="M82" s="27">
        <f t="shared" si="7"/>
        <v>0</v>
      </c>
      <c r="N82" s="28">
        <f>SUMIF($G$4:$G$63,"511",$N$4:$N$63)</f>
        <v>0</v>
      </c>
      <c r="O82" s="36">
        <f t="shared" si="8"/>
        <v>0</v>
      </c>
      <c r="P82" s="27">
        <f>SUMIF($G$4:$G$63,"511",$P$4:$P$63)</f>
        <v>0</v>
      </c>
      <c r="Q82" s="27">
        <f>SUMIF($G$4:$G$63,"511",$Q$4:$Q$63)</f>
        <v>0</v>
      </c>
      <c r="R82" s="27">
        <f t="shared" si="9"/>
        <v>0</v>
      </c>
    </row>
    <row r="83" spans="6:18" s="66" customFormat="1" ht="16.5" x14ac:dyDescent="0.3">
      <c r="F83" s="70"/>
      <c r="G83" s="68">
        <v>512</v>
      </c>
      <c r="H83" s="68" t="s">
        <v>129</v>
      </c>
      <c r="I83" s="69"/>
      <c r="J83" s="27">
        <f>SUMIF($G$4:$G$63,"512",$J$4:$J$63)</f>
        <v>2670000</v>
      </c>
      <c r="K83" s="27">
        <f>SUMIF($G$4:$G$63,"512",$K$4:$K$63)</f>
        <v>0</v>
      </c>
      <c r="L83" s="28">
        <f>SUMIF($G$4:$G$63,"512",$L$4:$L$63)</f>
        <v>0</v>
      </c>
      <c r="M83" s="27">
        <f t="shared" si="7"/>
        <v>2670000</v>
      </c>
      <c r="N83" s="28">
        <f>SUMIF($G$4:$G$63,"512",$N$4:$N$63)</f>
        <v>0</v>
      </c>
      <c r="O83" s="36">
        <f t="shared" si="8"/>
        <v>0</v>
      </c>
      <c r="P83" s="27">
        <f>SUMIF($G$4:$G$63,"512",$P$4:$P$63)</f>
        <v>0</v>
      </c>
      <c r="Q83" s="27">
        <f>SUMIF($G$4:$G$63,"512",$Q$4:$Q$63)</f>
        <v>0</v>
      </c>
      <c r="R83" s="27">
        <f t="shared" si="9"/>
        <v>2670000</v>
      </c>
    </row>
    <row r="84" spans="6:18" s="66" customFormat="1" ht="17.25" thickBot="1" x14ac:dyDescent="0.35">
      <c r="F84" s="78"/>
      <c r="G84" s="79"/>
      <c r="H84" s="79" t="s">
        <v>117</v>
      </c>
      <c r="I84" s="79"/>
      <c r="J84" s="80">
        <f>SUM(J66:J83)</f>
        <v>230486000</v>
      </c>
      <c r="K84" s="80">
        <f ca="1">SUM(K66:K83)</f>
        <v>0</v>
      </c>
      <c r="L84" s="80">
        <f>SUM(L66:L83)</f>
        <v>10600000</v>
      </c>
      <c r="M84" s="80">
        <f ca="1">SUM(M66:M83)</f>
        <v>241086000</v>
      </c>
      <c r="N84" s="80">
        <f>SUM(N66:N83)</f>
        <v>2600000</v>
      </c>
      <c r="O84" s="81">
        <f t="shared" si="8"/>
        <v>13200000</v>
      </c>
      <c r="P84" s="80">
        <f>SUM(P66:P83)</f>
        <v>300000</v>
      </c>
      <c r="Q84" s="80">
        <f>SUM(Q66:Q83)</f>
        <v>0</v>
      </c>
      <c r="R84" s="80">
        <f ca="1">SUM(R66:R83)</f>
        <v>243986000</v>
      </c>
    </row>
    <row r="85" spans="6:18" ht="15.75" thickTop="1" x14ac:dyDescent="0.25">
      <c r="J85" s="82">
        <f>J64-J84</f>
        <v>4000000</v>
      </c>
      <c r="K85" s="82">
        <f ca="1">K64-K84</f>
        <v>0</v>
      </c>
      <c r="L85" s="82">
        <f t="shared" ref="L85:R85" si="10">L64-L84</f>
        <v>0</v>
      </c>
      <c r="M85" s="82">
        <f t="shared" ca="1" si="10"/>
        <v>0</v>
      </c>
      <c r="N85" s="82">
        <f t="shared" si="10"/>
        <v>0</v>
      </c>
      <c r="O85" s="82">
        <f>O64-O84</f>
        <v>0</v>
      </c>
      <c r="P85" s="82">
        <f t="shared" si="10"/>
        <v>0</v>
      </c>
      <c r="Q85" s="82">
        <f t="shared" si="10"/>
        <v>0</v>
      </c>
      <c r="R85" s="82">
        <f t="shared" ca="1" si="10"/>
        <v>4000000</v>
      </c>
    </row>
    <row r="86" spans="6:18" x14ac:dyDescent="0.25">
      <c r="J86" s="82"/>
      <c r="K86" s="82"/>
      <c r="L86" s="82"/>
      <c r="M86" s="83"/>
      <c r="N86" s="82"/>
      <c r="O86" s="82"/>
      <c r="P86" s="82"/>
      <c r="Q86" s="82"/>
      <c r="R86" s="82"/>
    </row>
    <row r="87" spans="6:18" s="66" customFormat="1" ht="16.5" x14ac:dyDescent="0.3">
      <c r="F87" s="69"/>
      <c r="G87" s="69">
        <v>4</v>
      </c>
      <c r="H87" s="69" t="s">
        <v>130</v>
      </c>
      <c r="I87" s="69"/>
      <c r="J87" s="27">
        <f>SUM(J66:J81)</f>
        <v>227816000</v>
      </c>
      <c r="K87" s="27">
        <f t="shared" ref="K87:R87" ca="1" si="11">SUM(K66:K81)</f>
        <v>0</v>
      </c>
      <c r="L87" s="28">
        <f t="shared" si="11"/>
        <v>10600000</v>
      </c>
      <c r="M87" s="27">
        <f ca="1">SUM(M66:M81)</f>
        <v>238416000</v>
      </c>
      <c r="N87" s="28">
        <f t="shared" si="11"/>
        <v>2600000</v>
      </c>
      <c r="O87" s="36">
        <f t="shared" si="11"/>
        <v>13200000</v>
      </c>
      <c r="P87" s="27">
        <f t="shared" si="11"/>
        <v>300000</v>
      </c>
      <c r="Q87" s="27">
        <f t="shared" si="11"/>
        <v>0</v>
      </c>
      <c r="R87" s="27">
        <f t="shared" ca="1" si="11"/>
        <v>241316000</v>
      </c>
    </row>
    <row r="88" spans="6:18" s="66" customFormat="1" ht="16.5" x14ac:dyDescent="0.3">
      <c r="F88" s="69"/>
      <c r="G88" s="69">
        <v>5</v>
      </c>
      <c r="H88" s="69" t="s">
        <v>131</v>
      </c>
      <c r="I88" s="69"/>
      <c r="J88" s="27">
        <f>SUM(J82:J83)</f>
        <v>2670000</v>
      </c>
      <c r="K88" s="27">
        <f t="shared" ref="K88:R88" si="12">SUM(K82:K83)</f>
        <v>0</v>
      </c>
      <c r="L88" s="28">
        <f t="shared" si="12"/>
        <v>0</v>
      </c>
      <c r="M88" s="27">
        <f t="shared" si="12"/>
        <v>2670000</v>
      </c>
      <c r="N88" s="28">
        <f t="shared" si="12"/>
        <v>0</v>
      </c>
      <c r="O88" s="36">
        <f t="shared" si="12"/>
        <v>0</v>
      </c>
      <c r="P88" s="27">
        <f t="shared" si="12"/>
        <v>0</v>
      </c>
      <c r="Q88" s="27">
        <f t="shared" si="12"/>
        <v>0</v>
      </c>
      <c r="R88" s="27">
        <f t="shared" si="12"/>
        <v>2670000</v>
      </c>
    </row>
    <row r="89" spans="6:18" s="66" customFormat="1" ht="17.25" thickBot="1" x14ac:dyDescent="0.35">
      <c r="F89" s="78"/>
      <c r="G89" s="79"/>
      <c r="H89" s="79" t="s">
        <v>117</v>
      </c>
      <c r="I89" s="79"/>
      <c r="J89" s="80">
        <f>J87+J88</f>
        <v>230486000</v>
      </c>
      <c r="K89" s="80">
        <f t="shared" ref="K89:R89" ca="1" si="13">K87+K88</f>
        <v>0</v>
      </c>
      <c r="L89" s="80">
        <f t="shared" si="13"/>
        <v>10600000</v>
      </c>
      <c r="M89" s="80">
        <f t="shared" ca="1" si="13"/>
        <v>241086000</v>
      </c>
      <c r="N89" s="80">
        <f t="shared" si="13"/>
        <v>2600000</v>
      </c>
      <c r="O89" s="80">
        <f t="shared" si="13"/>
        <v>13200000</v>
      </c>
      <c r="P89" s="80">
        <f t="shared" si="13"/>
        <v>300000</v>
      </c>
      <c r="Q89" s="80">
        <f t="shared" si="13"/>
        <v>0</v>
      </c>
      <c r="R89" s="80">
        <f t="shared" ca="1" si="13"/>
        <v>243986000</v>
      </c>
    </row>
    <row r="90" spans="6:18" s="2" customFormat="1" ht="15.75" thickTop="1" x14ac:dyDescent="0.25">
      <c r="J90" s="83">
        <f>J84-J89</f>
        <v>0</v>
      </c>
      <c r="K90" s="83">
        <f t="shared" ref="K90:R90" ca="1" si="14">K84-K89</f>
        <v>0</v>
      </c>
      <c r="L90" s="83">
        <f t="shared" si="14"/>
        <v>0</v>
      </c>
      <c r="M90" s="83">
        <f t="shared" ca="1" si="14"/>
        <v>0</v>
      </c>
      <c r="N90" s="83">
        <f t="shared" si="14"/>
        <v>0</v>
      </c>
      <c r="O90" s="83">
        <f t="shared" si="14"/>
        <v>0</v>
      </c>
      <c r="P90" s="83">
        <f t="shared" si="14"/>
        <v>0</v>
      </c>
      <c r="Q90" s="83">
        <f t="shared" si="14"/>
        <v>0</v>
      </c>
      <c r="R90" s="83">
        <f t="shared" ca="1" si="14"/>
        <v>0</v>
      </c>
    </row>
    <row r="91" spans="6:18" ht="16.5" x14ac:dyDescent="0.3">
      <c r="H91" s="84" t="s">
        <v>132</v>
      </c>
      <c r="I91" s="84"/>
      <c r="J91" s="85">
        <f ca="1">J84+L84+Q84+K84</f>
        <v>241086000</v>
      </c>
      <c r="P91" s="85"/>
    </row>
    <row r="92" spans="6:18" ht="16.5" x14ac:dyDescent="0.3">
      <c r="H92" s="84" t="s">
        <v>136</v>
      </c>
      <c r="I92" s="84"/>
      <c r="J92" s="85">
        <f>+N84+P84</f>
        <v>2900000</v>
      </c>
      <c r="P92" s="85"/>
    </row>
    <row r="93" spans="6:18" ht="16.5" x14ac:dyDescent="0.3">
      <c r="H93" s="84" t="s">
        <v>133</v>
      </c>
      <c r="I93" s="84"/>
      <c r="J93" s="85">
        <f ca="1">J91+J92</f>
        <v>243986000</v>
      </c>
      <c r="P93" s="85"/>
    </row>
    <row r="94" spans="6:18" x14ac:dyDescent="0.25">
      <c r="J94" s="82">
        <f ca="1">J93-R84</f>
        <v>0</v>
      </c>
      <c r="P94" s="82"/>
    </row>
    <row r="95" spans="6:18" x14ac:dyDescent="0.25">
      <c r="J95" s="82">
        <v>0</v>
      </c>
      <c r="P95" s="82"/>
    </row>
    <row r="97" spans="8:12" x14ac:dyDescent="0.25">
      <c r="H97" s="86"/>
    </row>
    <row r="98" spans="8:12" x14ac:dyDescent="0.25">
      <c r="H98" s="87"/>
      <c r="J98" s="82"/>
      <c r="L98" s="88"/>
    </row>
    <row r="99" spans="8:12" x14ac:dyDescent="0.25">
      <c r="H99" s="87"/>
      <c r="J99" s="89"/>
      <c r="L99" s="88"/>
    </row>
    <row r="100" spans="8:12" x14ac:dyDescent="0.25">
      <c r="J100" s="89"/>
      <c r="L100" s="88"/>
    </row>
    <row r="101" spans="8:12" s="2" customFormat="1" x14ac:dyDescent="0.25">
      <c r="H101" s="90"/>
      <c r="L101" s="90"/>
    </row>
    <row r="102" spans="8:12" x14ac:dyDescent="0.25">
      <c r="J102" s="88"/>
      <c r="L102" s="88"/>
    </row>
    <row r="103" spans="8:12" x14ac:dyDescent="0.25">
      <c r="L103" s="88"/>
    </row>
    <row r="104" spans="8:12" x14ac:dyDescent="0.25">
      <c r="L104" s="88"/>
    </row>
  </sheetData>
  <mergeCells count="1">
    <mergeCell ref="F2:G2"/>
  </mergeCells>
  <conditionalFormatting sqref="T2:T3">
    <cfRule type="cellIs" dxfId="2" priority="8" operator="lessThan">
      <formula>0</formula>
    </cfRule>
    <cfRule type="cellIs" dxfId="1" priority="9" operator="greaterThan">
      <formula>0</formula>
    </cfRule>
  </conditionalFormatting>
  <conditionalFormatting sqref="S2:S3">
    <cfRule type="cellIs" dxfId="0" priority="7" operator="greaterThan">
      <formula>1</formula>
    </cfRule>
  </conditionalFormatting>
  <pageMargins left="0.7" right="0.7" top="0.75" bottom="0.75" header="0.3" footer="0.3"/>
  <pageSetup paperSize="9" scale="5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2022-11-01T19:16:17Z</dcterms:modified>
</cp:coreProperties>
</file>